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N:\1_プロジェクト\じ_実態調査\2022年度実態調査\会員・回答者へ配布\回答者用\"/>
    </mc:Choice>
  </mc:AlternateContent>
  <xr:revisionPtr revIDLastSave="0" documentId="13_ncr:1_{131CCCAB-940A-47CC-8EF3-8520C1AB57B7}" xr6:coauthVersionLast="47" xr6:coauthVersionMax="47" xr10:uidLastSave="{00000000-0000-0000-0000-000000000000}"/>
  <bookViews>
    <workbookView xWindow="-120" yWindow="-120" windowWidth="29040" windowHeight="15840" tabRatio="752" xr2:uid="{E159A96D-FAD8-408E-8B3D-889A3B39F1AA}"/>
  </bookViews>
  <sheets>
    <sheet name="目次" sheetId="1" r:id="rId1"/>
    <sheet name="問1" sheetId="2" r:id="rId2"/>
    <sheet name="問2" sheetId="3" r:id="rId3"/>
    <sheet name="問3" sheetId="4" r:id="rId4"/>
    <sheet name="問4" sheetId="5" r:id="rId5"/>
    <sheet name="問5_Q1" sheetId="6" r:id="rId6"/>
    <sheet name="問5_Q2" sheetId="7" r:id="rId7"/>
    <sheet name="問5_Q3" sheetId="8" r:id="rId8"/>
    <sheet name="問6" sheetId="9" r:id="rId9"/>
    <sheet name="問7" sheetId="10" r:id="rId10"/>
    <sheet name="問8_Q1_1" sheetId="33" r:id="rId11"/>
    <sheet name="問8_Q1_2_3_4" sheetId="11" r:id="rId12"/>
    <sheet name="問8_Q2" sheetId="12" r:id="rId13"/>
    <sheet name="問9" sheetId="13" r:id="rId14"/>
    <sheet name="問10_Q1Q2_1_2" sheetId="14" r:id="rId15"/>
    <sheet name="問10_Q3Q4Q5Q6" sheetId="15" r:id="rId16"/>
    <sheet name="問11_Q1" sheetId="18" r:id="rId17"/>
    <sheet name="問11_Q1_6" sheetId="19" r:id="rId18"/>
    <sheet name="問11_Q1_7" sheetId="21" r:id="rId19"/>
    <sheet name="問11_Q1_8" sheetId="22" r:id="rId20"/>
    <sheet name="問11_Q2" sheetId="31" r:id="rId21"/>
    <sheet name="問11_Q3_1_1" sheetId="23" r:id="rId22"/>
    <sheet name="問11_Q3_1_2" sheetId="32" r:id="rId23"/>
    <sheet name="問12" sheetId="26" r:id="rId24"/>
    <sheet name="問12_Q2_問5" sheetId="29" r:id="rId25"/>
    <sheet name="問13" sheetId="27" r:id="rId26"/>
    <sheet name="問14" sheetId="28" r:id="rId27"/>
    <sheet name="問15" sheetId="30"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1" l="1"/>
  <c r="C86" i="1"/>
  <c r="D92" i="1"/>
  <c r="D91" i="1"/>
  <c r="C90" i="1"/>
  <c r="C89" i="1"/>
  <c r="C88" i="1"/>
  <c r="C87" i="1"/>
  <c r="C85" i="1"/>
  <c r="C84" i="1"/>
  <c r="C83" i="1"/>
  <c r="C82" i="1"/>
  <c r="C81" i="1"/>
  <c r="C78" i="1"/>
  <c r="C75" i="1"/>
  <c r="C71" i="1"/>
  <c r="C45" i="1"/>
  <c r="D80" i="1"/>
  <c r="D79" i="1"/>
  <c r="D77" i="1"/>
  <c r="D76" i="1"/>
  <c r="D74" i="1"/>
  <c r="D73" i="1"/>
  <c r="D72" i="1"/>
  <c r="B70" i="1"/>
  <c r="E64" i="1"/>
  <c r="E63" i="1"/>
  <c r="F62" i="1"/>
  <c r="E61" i="1"/>
  <c r="F60" i="1"/>
  <c r="F59" i="1"/>
  <c r="F58" i="1"/>
  <c r="E57" i="1"/>
  <c r="F56" i="1"/>
  <c r="F55" i="1"/>
  <c r="F54" i="1"/>
  <c r="E53" i="1"/>
  <c r="F52" i="1"/>
  <c r="F51" i="1"/>
  <c r="F50" i="1"/>
  <c r="E49" i="1"/>
  <c r="D48" i="1"/>
  <c r="D47" i="1"/>
  <c r="D31" i="1"/>
  <c r="D30" i="1"/>
  <c r="B27" i="1"/>
  <c r="D28" i="1" l="1"/>
  <c r="D29" i="1"/>
  <c r="C110" i="1" l="1"/>
  <c r="C42" i="1" l="1"/>
  <c r="D41" i="1"/>
  <c r="D40" i="1"/>
  <c r="D39" i="1"/>
  <c r="D38" i="1"/>
  <c r="C37" i="1"/>
  <c r="C36" i="1"/>
  <c r="C113" i="1"/>
  <c r="C112" i="1"/>
  <c r="C107" i="1"/>
  <c r="C106" i="1"/>
  <c r="D105" i="1"/>
  <c r="C99" i="1"/>
  <c r="D98" i="1"/>
  <c r="D97" i="1"/>
  <c r="C68" i="1"/>
  <c r="C67" i="1"/>
  <c r="C66" i="1"/>
  <c r="D111" i="1"/>
  <c r="C25" i="1"/>
  <c r="C5" i="1" l="1"/>
  <c r="C4" i="1"/>
  <c r="C118" i="1" l="1"/>
  <c r="C117" i="1"/>
  <c r="C116" i="1"/>
  <c r="B115" i="1"/>
  <c r="B109" i="1"/>
  <c r="C104" i="1"/>
  <c r="C103" i="1"/>
  <c r="B102" i="1"/>
  <c r="C100" i="1"/>
  <c r="C96" i="1"/>
  <c r="C95" i="1"/>
  <c r="B94" i="1"/>
  <c r="C65" i="1"/>
  <c r="C32" i="1"/>
  <c r="B44" i="1" l="1"/>
  <c r="C35" i="1" l="1"/>
  <c r="B34" i="1"/>
  <c r="B24" i="1"/>
  <c r="C22" i="1"/>
  <c r="C21" i="1"/>
  <c r="B20" i="1"/>
  <c r="C18" i="1"/>
  <c r="C17" i="1"/>
  <c r="C16" i="1"/>
  <c r="B15" i="1"/>
  <c r="C13" i="1"/>
  <c r="C12" i="1"/>
  <c r="B11" i="1"/>
  <c r="B9" i="1"/>
  <c r="B7" i="1"/>
  <c r="B3" i="1"/>
  <c r="F10" i="2" l="1"/>
  <c r="K7" i="3" l="1"/>
  <c r="K10" i="3"/>
  <c r="K9" i="3"/>
  <c r="K8" i="3"/>
  <c r="G40" i="2"/>
  <c r="G42" i="2"/>
  <c r="G41" i="2"/>
  <c r="F11" i="2"/>
  <c r="F12" i="2"/>
</calcChain>
</file>

<file path=xl/sharedStrings.xml><?xml version="1.0" encoding="utf-8"?>
<sst xmlns="http://schemas.openxmlformats.org/spreadsheetml/2006/main" count="3364" uniqueCount="1361">
  <si>
    <t>国内生産量の増減傾向</t>
    <rPh sb="0" eb="2">
      <t>コクナイ</t>
    </rPh>
    <rPh sb="2" eb="4">
      <t>セイサン</t>
    </rPh>
    <rPh sb="4" eb="5">
      <t>リョウ</t>
    </rPh>
    <rPh sb="6" eb="8">
      <t>ゾウゲン</t>
    </rPh>
    <rPh sb="8" eb="10">
      <t>ケイコウ</t>
    </rPh>
    <phoneticPr fontId="2"/>
  </si>
  <si>
    <t>増加傾向</t>
    <rPh sb="0" eb="2">
      <t>ゾウカ</t>
    </rPh>
    <rPh sb="2" eb="4">
      <t>ケイコウ</t>
    </rPh>
    <phoneticPr fontId="2"/>
  </si>
  <si>
    <t>変わらない</t>
    <rPh sb="0" eb="1">
      <t>カ</t>
    </rPh>
    <phoneticPr fontId="2"/>
  </si>
  <si>
    <t>減少傾向</t>
    <rPh sb="0" eb="2">
      <t>ゲンショウ</t>
    </rPh>
    <rPh sb="2" eb="4">
      <t>ケイコウ</t>
    </rPh>
    <phoneticPr fontId="2"/>
  </si>
  <si>
    <t>合計</t>
    <rPh sb="0" eb="2">
      <t>ゴウケイ</t>
    </rPh>
    <phoneticPr fontId="2"/>
  </si>
  <si>
    <t>単位：％</t>
    <rPh sb="0" eb="2">
      <t>タンイ</t>
    </rPh>
    <phoneticPr fontId="2"/>
  </si>
  <si>
    <t>2020年度（n=209）</t>
    <rPh sb="4" eb="6">
      <t>ネンド</t>
    </rPh>
    <phoneticPr fontId="2"/>
  </si>
  <si>
    <t>2019年度（n=226）</t>
    <rPh sb="4" eb="6">
      <t>ネンド</t>
    </rPh>
    <phoneticPr fontId="2"/>
  </si>
  <si>
    <t>海外生産なし</t>
    <rPh sb="0" eb="2">
      <t>カイガイ</t>
    </rPh>
    <rPh sb="2" eb="4">
      <t>セイサン</t>
    </rPh>
    <phoneticPr fontId="2"/>
  </si>
  <si>
    <t>2020年度（n=207）</t>
    <rPh sb="4" eb="6">
      <t>ネンド</t>
    </rPh>
    <phoneticPr fontId="2"/>
  </si>
  <si>
    <t>2019年度（n=225）</t>
    <rPh sb="4" eb="6">
      <t>ネンド</t>
    </rPh>
    <phoneticPr fontId="2"/>
  </si>
  <si>
    <t>大業種区分</t>
    <rPh sb="0" eb="1">
      <t>ダイ</t>
    </rPh>
    <rPh sb="1" eb="3">
      <t>ギョウシュ</t>
    </rPh>
    <rPh sb="3" eb="5">
      <t>クブン</t>
    </rPh>
    <phoneticPr fontId="2"/>
  </si>
  <si>
    <t>生産プロセス・生産ライン</t>
    <rPh sb="0" eb="2">
      <t>セイサン</t>
    </rPh>
    <rPh sb="7" eb="9">
      <t>セイサン</t>
    </rPh>
    <phoneticPr fontId="2"/>
  </si>
  <si>
    <t>高温高圧</t>
    <rPh sb="0" eb="2">
      <t>コウオン</t>
    </rPh>
    <rPh sb="2" eb="4">
      <t>コウアツ</t>
    </rPh>
    <phoneticPr fontId="2"/>
  </si>
  <si>
    <t>ロボット・搬送組立</t>
    <rPh sb="5" eb="7">
      <t>ハンソウ</t>
    </rPh>
    <rPh sb="7" eb="9">
      <t>クミタテ</t>
    </rPh>
    <phoneticPr fontId="2"/>
  </si>
  <si>
    <t>専用大型
装置</t>
    <rPh sb="0" eb="2">
      <t>センヨウ</t>
    </rPh>
    <rPh sb="2" eb="4">
      <t>オオガタ</t>
    </rPh>
    <rPh sb="5" eb="7">
      <t>ソウチ</t>
    </rPh>
    <phoneticPr fontId="2"/>
  </si>
  <si>
    <t>成形加工</t>
    <rPh sb="0" eb="2">
      <t>セイケイ</t>
    </rPh>
    <rPh sb="2" eb="4">
      <t>カコウ</t>
    </rPh>
    <phoneticPr fontId="2"/>
  </si>
  <si>
    <t>複数装置
組立</t>
    <rPh sb="0" eb="2">
      <t>フクスウ</t>
    </rPh>
    <rPh sb="2" eb="4">
      <t>ソウチ</t>
    </rPh>
    <rPh sb="5" eb="7">
      <t>クミタテ</t>
    </rPh>
    <phoneticPr fontId="2"/>
  </si>
  <si>
    <t>一品生産</t>
    <rPh sb="0" eb="2">
      <t>イッピン</t>
    </rPh>
    <rPh sb="2" eb="4">
      <t>セイサン</t>
    </rPh>
    <phoneticPr fontId="2"/>
  </si>
  <si>
    <t>製造承認</t>
    <rPh sb="0" eb="2">
      <t>セイゾウ</t>
    </rPh>
    <rPh sb="2" eb="4">
      <t>ショウニン</t>
    </rPh>
    <phoneticPr fontId="2"/>
  </si>
  <si>
    <t>その他</t>
    <rPh sb="2" eb="3">
      <t>タ</t>
    </rPh>
    <phoneticPr fontId="2"/>
  </si>
  <si>
    <t>＜その他コメント＞</t>
    <rPh sb="3" eb="4">
      <t>タ</t>
    </rPh>
    <phoneticPr fontId="2"/>
  </si>
  <si>
    <t>＜「あり」の場合の具体的影響＞</t>
    <rPh sb="6" eb="8">
      <t>バアイ</t>
    </rPh>
    <rPh sb="9" eb="12">
      <t>グタイテキ</t>
    </rPh>
    <rPh sb="12" eb="14">
      <t>エイキョウ</t>
    </rPh>
    <phoneticPr fontId="2"/>
  </si>
  <si>
    <t>＜「変化あり」の場合の具体的変化の内容＞</t>
    <rPh sb="2" eb="4">
      <t>ヘンカ</t>
    </rPh>
    <rPh sb="8" eb="10">
      <t>バアイ</t>
    </rPh>
    <rPh sb="11" eb="14">
      <t>グタイテキ</t>
    </rPh>
    <rPh sb="14" eb="16">
      <t>ヘンカ</t>
    </rPh>
    <rPh sb="17" eb="19">
      <t>ナイヨウ</t>
    </rPh>
    <phoneticPr fontId="2"/>
  </si>
  <si>
    <t>単位：件</t>
    <rPh sb="0" eb="2">
      <t>タンイ</t>
    </rPh>
    <rPh sb="3" eb="4">
      <t>ケン</t>
    </rPh>
    <phoneticPr fontId="2"/>
  </si>
  <si>
    <t>　※MP情報：既存設備の保全記録や潜在的不具合を次期設備設計に反映するために技術的な検討を加え整理・精製したエンジニアリング情報</t>
    <rPh sb="4" eb="6">
      <t>ジョウホウ</t>
    </rPh>
    <rPh sb="7" eb="9">
      <t>キソン</t>
    </rPh>
    <rPh sb="9" eb="11">
      <t>セツビ</t>
    </rPh>
    <rPh sb="12" eb="14">
      <t>ホゼン</t>
    </rPh>
    <rPh sb="14" eb="16">
      <t>キロク</t>
    </rPh>
    <rPh sb="17" eb="20">
      <t>センザイテキ</t>
    </rPh>
    <rPh sb="20" eb="23">
      <t>フグアイ</t>
    </rPh>
    <rPh sb="24" eb="26">
      <t>ジキ</t>
    </rPh>
    <rPh sb="26" eb="28">
      <t>セツビ</t>
    </rPh>
    <rPh sb="28" eb="30">
      <t>セッケイ</t>
    </rPh>
    <rPh sb="31" eb="33">
      <t>ハンエイ</t>
    </rPh>
    <rPh sb="38" eb="41">
      <t>ギジュツテキ</t>
    </rPh>
    <rPh sb="42" eb="44">
      <t>ケントウ</t>
    </rPh>
    <rPh sb="45" eb="46">
      <t>クワ</t>
    </rPh>
    <rPh sb="47" eb="49">
      <t>セイリ</t>
    </rPh>
    <rPh sb="50" eb="52">
      <t>セイセイ</t>
    </rPh>
    <rPh sb="62" eb="64">
      <t>ジョウホウ</t>
    </rPh>
    <phoneticPr fontId="2"/>
  </si>
  <si>
    <t>単位：人</t>
    <rPh sb="0" eb="2">
      <t>タンイ</t>
    </rPh>
    <rPh sb="3" eb="4">
      <t>ニン</t>
    </rPh>
    <phoneticPr fontId="2"/>
  </si>
  <si>
    <t>プロセス・ライン</t>
    <phoneticPr fontId="2"/>
  </si>
  <si>
    <t>単位：兆円</t>
    <rPh sb="0" eb="2">
      <t>タンイ</t>
    </rPh>
    <rPh sb="3" eb="5">
      <t>チョウエン</t>
    </rPh>
    <phoneticPr fontId="2"/>
  </si>
  <si>
    <t>Ⅲ.全社単位</t>
    <rPh sb="2" eb="4">
      <t>ゼンシャ</t>
    </rPh>
    <rPh sb="4" eb="6">
      <t>タンイ</t>
    </rPh>
    <phoneticPr fontId="2"/>
  </si>
  <si>
    <t>中国</t>
    <rPh sb="0" eb="2">
      <t>チュウゴク</t>
    </rPh>
    <phoneticPr fontId="2"/>
  </si>
  <si>
    <t>東アジア</t>
    <rPh sb="0" eb="1">
      <t>ヒガシ</t>
    </rPh>
    <phoneticPr fontId="2"/>
  </si>
  <si>
    <t>東南アジア</t>
    <rPh sb="0" eb="2">
      <t>トウナン</t>
    </rPh>
    <phoneticPr fontId="2"/>
  </si>
  <si>
    <t>インド</t>
    <phoneticPr fontId="2"/>
  </si>
  <si>
    <t>欧州</t>
    <rPh sb="0" eb="2">
      <t>オウシュウ</t>
    </rPh>
    <phoneticPr fontId="2"/>
  </si>
  <si>
    <t>北米</t>
    <rPh sb="0" eb="2">
      <t>ホクベイ</t>
    </rPh>
    <phoneticPr fontId="2"/>
  </si>
  <si>
    <t>南米</t>
    <rPh sb="0" eb="2">
      <t>ナンベイ</t>
    </rPh>
    <phoneticPr fontId="2"/>
  </si>
  <si>
    <t>ロシア</t>
    <phoneticPr fontId="2"/>
  </si>
  <si>
    <t>高経年設備対応</t>
  </si>
  <si>
    <t>TPM活動で重点的に取り組んでいるものと設備上の課題の関連性</t>
    <rPh sb="3" eb="5">
      <t>カツドウ</t>
    </rPh>
    <rPh sb="6" eb="9">
      <t>ジュウテンテキ</t>
    </rPh>
    <rPh sb="10" eb="11">
      <t>ト</t>
    </rPh>
    <rPh sb="12" eb="13">
      <t>ク</t>
    </rPh>
    <rPh sb="20" eb="22">
      <t>セツビ</t>
    </rPh>
    <rPh sb="22" eb="23">
      <t>ジョウ</t>
    </rPh>
    <rPh sb="24" eb="26">
      <t>カダイ</t>
    </rPh>
    <rPh sb="27" eb="30">
      <t>カンレンセイ</t>
    </rPh>
    <phoneticPr fontId="2"/>
  </si>
  <si>
    <t>≪　目　次　≫</t>
    <rPh sb="2" eb="3">
      <t>メ</t>
    </rPh>
    <rPh sb="4" eb="5">
      <t>ツギ</t>
    </rPh>
    <phoneticPr fontId="2"/>
  </si>
  <si>
    <t>2021年度（n=250）</t>
    <rPh sb="4" eb="6">
      <t>ネンド</t>
    </rPh>
    <phoneticPr fontId="2"/>
  </si>
  <si>
    <t>加工組立型（n=119）</t>
    <rPh sb="0" eb="2">
      <t>カコウ</t>
    </rPh>
    <rPh sb="2" eb="5">
      <t>クミタテガタ</t>
    </rPh>
    <phoneticPr fontId="2"/>
  </si>
  <si>
    <t>海外生産量の増減傾向</t>
    <rPh sb="0" eb="2">
      <t>カイガイ</t>
    </rPh>
    <rPh sb="2" eb="4">
      <t>セイサン</t>
    </rPh>
    <rPh sb="4" eb="5">
      <t>リョウ</t>
    </rPh>
    <rPh sb="6" eb="8">
      <t>ゾウゲン</t>
    </rPh>
    <rPh sb="8" eb="10">
      <t>ケイコウ</t>
    </rPh>
    <phoneticPr fontId="2"/>
  </si>
  <si>
    <t>2021年度（n=249）</t>
    <rPh sb="4" eb="6">
      <t>ネンド</t>
    </rPh>
    <phoneticPr fontId="2"/>
  </si>
  <si>
    <t>全体（n=259）</t>
    <rPh sb="0" eb="2">
      <t>ゼンタイ</t>
    </rPh>
    <phoneticPr fontId="2"/>
  </si>
  <si>
    <t>装置型（n=125）</t>
    <rPh sb="0" eb="3">
      <t>ソウチガタ</t>
    </rPh>
    <phoneticPr fontId="2"/>
  </si>
  <si>
    <t>その他（n=15）</t>
    <rPh sb="2" eb="3">
      <t>タ</t>
    </rPh>
    <phoneticPr fontId="2"/>
  </si>
  <si>
    <t>海外生産支援・対応</t>
  </si>
  <si>
    <t>*</t>
  </si>
  <si>
    <t>食品</t>
  </si>
  <si>
    <t>繊維</t>
  </si>
  <si>
    <t>パルプ･紙･紙加工品</t>
  </si>
  <si>
    <t>化学</t>
  </si>
  <si>
    <t>石油･石炭</t>
  </si>
  <si>
    <t>ゴム製品</t>
  </si>
  <si>
    <t>窯業･土石製品</t>
  </si>
  <si>
    <t>鉄鋼</t>
  </si>
  <si>
    <t>非鉄金属</t>
  </si>
  <si>
    <t>金属製品</t>
  </si>
  <si>
    <t>一般機械</t>
  </si>
  <si>
    <t>電気機械</t>
  </si>
  <si>
    <t>電子機器</t>
  </si>
  <si>
    <t>半導体･電子部品</t>
  </si>
  <si>
    <t>輸送用機械</t>
  </si>
  <si>
    <t>その他製造業</t>
  </si>
  <si>
    <t>本社関係部門</t>
    <rPh sb="0" eb="2">
      <t>ホンシャ</t>
    </rPh>
    <rPh sb="2" eb="4">
      <t>カンケイ</t>
    </rPh>
    <rPh sb="4" eb="6">
      <t>ブモン</t>
    </rPh>
    <phoneticPr fontId="3"/>
  </si>
  <si>
    <t>その他</t>
    <rPh sb="2" eb="3">
      <t>タ</t>
    </rPh>
    <phoneticPr fontId="3"/>
  </si>
  <si>
    <t>該当なし</t>
    <rPh sb="0" eb="2">
      <t>ガイトウ</t>
    </rPh>
    <phoneticPr fontId="3"/>
  </si>
  <si>
    <t>わからない</t>
  </si>
  <si>
    <t>変化なし</t>
    <rPh sb="0" eb="2">
      <t>ヘンカ</t>
    </rPh>
    <phoneticPr fontId="3"/>
  </si>
  <si>
    <t>その他</t>
    <rPh sb="2" eb="3">
      <t>ホカ</t>
    </rPh>
    <phoneticPr fontId="3"/>
  </si>
  <si>
    <t>変わらない</t>
  </si>
  <si>
    <t>減少傾向</t>
  </si>
  <si>
    <t>その他</t>
  </si>
  <si>
    <t>保全のマネジメントサイクル（計画－実行－評価）</t>
  </si>
  <si>
    <t>リスクの想定と投資・予算基準</t>
    <rPh sb="4" eb="6">
      <t>ソウテイ</t>
    </rPh>
    <rPh sb="7" eb="9">
      <t>トウシ</t>
    </rPh>
    <rPh sb="10" eb="12">
      <t>ヨサン</t>
    </rPh>
    <rPh sb="12" eb="14">
      <t>キジュン</t>
    </rPh>
    <phoneticPr fontId="1"/>
  </si>
  <si>
    <t>故障の再発・未然防止</t>
  </si>
  <si>
    <t>保全データの活用・分析（デジタルデータ化等）</t>
    <rPh sb="19" eb="20">
      <t>カ</t>
    </rPh>
    <rPh sb="20" eb="21">
      <t>トウ</t>
    </rPh>
    <phoneticPr fontId="1"/>
  </si>
  <si>
    <t>設備寿命の予測・延長（技術、統計分析等）</t>
    <rPh sb="0" eb="2">
      <t>セツビ</t>
    </rPh>
    <rPh sb="11" eb="13">
      <t>ギジュツ</t>
    </rPh>
    <rPh sb="14" eb="16">
      <t>トウケイ</t>
    </rPh>
    <rPh sb="16" eb="18">
      <t>ブンセキ</t>
    </rPh>
    <rPh sb="18" eb="19">
      <t>トウ</t>
    </rPh>
    <phoneticPr fontId="1"/>
  </si>
  <si>
    <t>稼働中設備データの活用（ビッグデータ等）</t>
    <rPh sb="9" eb="11">
      <t>カツヨウ</t>
    </rPh>
    <rPh sb="18" eb="19">
      <t>トウ</t>
    </rPh>
    <phoneticPr fontId="1"/>
  </si>
  <si>
    <t>専門的な保全技術（設備診断・検査等）</t>
    <rPh sb="0" eb="3">
      <t>センモンテキ</t>
    </rPh>
    <rPh sb="4" eb="6">
      <t>ホゼン</t>
    </rPh>
    <rPh sb="6" eb="8">
      <t>ギジュツ</t>
    </rPh>
    <rPh sb="14" eb="16">
      <t>ケンサ</t>
    </rPh>
    <rPh sb="16" eb="17">
      <t>トウ</t>
    </rPh>
    <phoneticPr fontId="1"/>
  </si>
  <si>
    <t>専門的な保全技能</t>
    <rPh sb="0" eb="3">
      <t>センモンテキ</t>
    </rPh>
    <rPh sb="4" eb="6">
      <t>ホゼン</t>
    </rPh>
    <rPh sb="6" eb="8">
      <t>ギノウ</t>
    </rPh>
    <phoneticPr fontId="1"/>
  </si>
  <si>
    <t>設計段階の保全品質（MP設計含む）</t>
    <rPh sb="0" eb="2">
      <t>セッケイ</t>
    </rPh>
    <rPh sb="2" eb="4">
      <t>ダンカイ</t>
    </rPh>
    <rPh sb="5" eb="7">
      <t>ホゼン</t>
    </rPh>
    <rPh sb="7" eb="9">
      <t>ヒンシツ</t>
    </rPh>
    <rPh sb="12" eb="14">
      <t>セッケイ</t>
    </rPh>
    <rPh sb="14" eb="15">
      <t>フク</t>
    </rPh>
    <phoneticPr fontId="1"/>
  </si>
  <si>
    <t>運転段階の保全品質（運転保全）</t>
    <rPh sb="0" eb="2">
      <t>ウンテン</t>
    </rPh>
    <rPh sb="2" eb="4">
      <t>ダンカイ</t>
    </rPh>
    <rPh sb="5" eb="7">
      <t>ホゼン</t>
    </rPh>
    <rPh sb="7" eb="9">
      <t>ヒンシツ</t>
    </rPh>
    <rPh sb="10" eb="12">
      <t>ウンテン</t>
    </rPh>
    <rPh sb="12" eb="14">
      <t>ホゼン</t>
    </rPh>
    <phoneticPr fontId="1"/>
  </si>
  <si>
    <t>人の作業品質・バラツキ（定常・非定常）</t>
    <rPh sb="0" eb="1">
      <t>ヒト</t>
    </rPh>
    <rPh sb="2" eb="4">
      <t>サギョウ</t>
    </rPh>
    <rPh sb="4" eb="6">
      <t>ヒンシツ</t>
    </rPh>
    <rPh sb="12" eb="14">
      <t>テイジョウ</t>
    </rPh>
    <rPh sb="15" eb="18">
      <t>ヒテイジョウ</t>
    </rPh>
    <phoneticPr fontId="1"/>
  </si>
  <si>
    <t>人材育成・確保の方法</t>
    <rPh sb="8" eb="10">
      <t>ホウホウ</t>
    </rPh>
    <phoneticPr fontId="1"/>
  </si>
  <si>
    <t>人に頼らない設備化（自動化・AI化等）</t>
    <rPh sb="0" eb="1">
      <t>ヒト</t>
    </rPh>
    <rPh sb="2" eb="3">
      <t>タヨ</t>
    </rPh>
    <rPh sb="6" eb="8">
      <t>セツビ</t>
    </rPh>
    <rPh sb="8" eb="9">
      <t>カ</t>
    </rPh>
    <rPh sb="17" eb="18">
      <t>トウ</t>
    </rPh>
    <phoneticPr fontId="1"/>
  </si>
  <si>
    <t>情報・通信技術 （センシング・IoT含む）</t>
    <rPh sb="18" eb="19">
      <t>フク</t>
    </rPh>
    <phoneticPr fontId="1"/>
  </si>
  <si>
    <t>外注管理（保全品質、能力水準、契約等）</t>
    <rPh sb="17" eb="18">
      <t>トウ</t>
    </rPh>
    <phoneticPr fontId="1"/>
  </si>
  <si>
    <t>良品条件のための設備条件</t>
    <rPh sb="0" eb="2">
      <t>リョウヒン</t>
    </rPh>
    <rPh sb="2" eb="4">
      <t>ジョウケン</t>
    </rPh>
    <rPh sb="8" eb="10">
      <t>セツビ</t>
    </rPh>
    <rPh sb="10" eb="12">
      <t>ジョウケン</t>
    </rPh>
    <phoneticPr fontId="1"/>
  </si>
  <si>
    <t>生産性向上・効率化対応</t>
    <rPh sb="0" eb="2">
      <t>セイサン</t>
    </rPh>
    <rPh sb="2" eb="3">
      <t>セイ</t>
    </rPh>
    <rPh sb="3" eb="5">
      <t>コウジョウ</t>
    </rPh>
    <rPh sb="6" eb="9">
      <t>コウリツカ</t>
    </rPh>
    <rPh sb="9" eb="11">
      <t>タイオウ</t>
    </rPh>
    <phoneticPr fontId="1"/>
  </si>
  <si>
    <t>海外生産対応</t>
    <rPh sb="0" eb="2">
      <t>カイガイ</t>
    </rPh>
    <rPh sb="2" eb="4">
      <t>セイサン</t>
    </rPh>
    <rPh sb="4" eb="6">
      <t>タイオウ</t>
    </rPh>
    <phoneticPr fontId="1"/>
  </si>
  <si>
    <t>その他（例：残業時間など）</t>
    <rPh sb="4" eb="5">
      <t>レイ</t>
    </rPh>
    <rPh sb="6" eb="8">
      <t>ザンギョウ</t>
    </rPh>
    <rPh sb="8" eb="10">
      <t>ジカン</t>
    </rPh>
    <phoneticPr fontId="1"/>
  </si>
  <si>
    <t>ベンダー該当率</t>
    <rPh sb="4" eb="6">
      <t>ガイトウ</t>
    </rPh>
    <rPh sb="6" eb="7">
      <t>リツ</t>
    </rPh>
    <phoneticPr fontId="3"/>
  </si>
  <si>
    <t>ユーザー該当率</t>
    <rPh sb="4" eb="6">
      <t>ガイトウ</t>
    </rPh>
    <rPh sb="6" eb="7">
      <t>リツ</t>
    </rPh>
    <phoneticPr fontId="3"/>
  </si>
  <si>
    <t>該当率</t>
    <rPh sb="0" eb="2">
      <t>ガイトウ</t>
    </rPh>
    <rPh sb="2" eb="3">
      <t>リツ</t>
    </rPh>
    <phoneticPr fontId="3"/>
  </si>
  <si>
    <t>総合計画</t>
  </si>
  <si>
    <t>システム・技術（ソフト）</t>
  </si>
  <si>
    <t>技術（ハード）</t>
  </si>
  <si>
    <t>ツール（端末、センサ、器具等）</t>
  </si>
  <si>
    <t>コンサルティング</t>
  </si>
  <si>
    <t>サービス（教育・調査等）</t>
  </si>
  <si>
    <t>人員派遣</t>
  </si>
  <si>
    <t>技術の提供形態</t>
  </si>
  <si>
    <t>設備管理課題</t>
  </si>
  <si>
    <t>リスクの想定と投資・予算基準</t>
  </si>
  <si>
    <t>・設備保守部品の入手が困難</t>
  </si>
  <si>
    <t>・エネルギーの価格高騰等</t>
  </si>
  <si>
    <t>・作業者減少や応援対応</t>
  </si>
  <si>
    <t>・部品納期遅れによる施工時期の調整</t>
  </si>
  <si>
    <t>・修理部品等の納期がかかる。価格も上昇。</t>
  </si>
  <si>
    <t>・電子部品の長納期化にともない、計画保全にズレが発生</t>
  </si>
  <si>
    <t>・資材の調達に影響があった。</t>
  </si>
  <si>
    <t>・調達品の納期遅延</t>
  </si>
  <si>
    <t>・半導体不足による設備投資工事の遅延</t>
  </si>
  <si>
    <t>・部品や装置などが長納期となった</t>
  </si>
  <si>
    <t>・機器、部品の長納期化、原材料高</t>
  </si>
  <si>
    <t>・材料の高騰、物品の長納期化</t>
  </si>
  <si>
    <t>・資材費の高騰、長納期化</t>
  </si>
  <si>
    <t>・資材や工事の高騰、納期遅延</t>
  </si>
  <si>
    <t>・設備投資予算の見直し等</t>
  </si>
  <si>
    <t>・部品入荷のリードタイムがのびた</t>
  </si>
  <si>
    <t>・生産数減による稼働調整、電気料金高騰、材料高騰</t>
  </si>
  <si>
    <t>・非稼働日が多くメンテナンス時間が増加した</t>
  </si>
  <si>
    <t>・投資抑制</t>
  </si>
  <si>
    <t>・部品や消耗品が手に入りにくくなった</t>
  </si>
  <si>
    <t>・世界的な半導体不足の影響により、制御基板の納期に遅延が出ていた 等</t>
  </si>
  <si>
    <t>・コロナウイルスを発端とした半導体不足、ウクライナ情勢による物流混乱で自動車生産台数が回復せず、部品注文数も相応に減少している</t>
  </si>
  <si>
    <t>・海外製品の価格高騰、長納期化</t>
  </si>
  <si>
    <t>・新型コロナウイルス感染症</t>
  </si>
  <si>
    <t>・メンテナンス部品の調達に時間がかかる</t>
  </si>
  <si>
    <t>・部品の遅れ</t>
  </si>
  <si>
    <t>・ロックダウンによる生産停止、もしくは減産</t>
  </si>
  <si>
    <t>・補修部品納期遅延, 保全人員欠員</t>
  </si>
  <si>
    <t>・工数減、修繕費増</t>
  </si>
  <si>
    <t>・半導体不足による部品調達の遅れ</t>
  </si>
  <si>
    <t>・生産量増加</t>
  </si>
  <si>
    <t>・部材の高騰及び納期遅延による保全計画の見直し</t>
  </si>
  <si>
    <t>・部品のリードタイムが延びた。又、注文しても納期回答が来ないことがある。</t>
  </si>
  <si>
    <t>・コロナ禍で入国制限があり、海外の設備メーカーエンジニアの手配が困難であった</t>
  </si>
  <si>
    <t>・部品入手遅延、購入部品のコストアップ</t>
  </si>
  <si>
    <t>・保守部品納期遅延</t>
  </si>
  <si>
    <t>・部品入手が困難</t>
  </si>
  <si>
    <t>・保全経費・時間関係の抑制</t>
  </si>
  <si>
    <t>・リモート管理出来るシステムを取り入れた</t>
  </si>
  <si>
    <t>・エンジニアリング部門での在宅勤務が実現できた</t>
  </si>
  <si>
    <t>・半導体不足による電装品等の納期長大化で、新規設備導入時期や補修時期への影響があった。</t>
  </si>
  <si>
    <t>・部品が長納期化した</t>
  </si>
  <si>
    <t>・新型コロナがDX化のドライブフォースになった</t>
  </si>
  <si>
    <t>・保全マンの感染による生産影響</t>
  </si>
  <si>
    <t>・部品費高騰、納期長期化</t>
  </si>
  <si>
    <t>・部品納期遅延、整備サービスの長納期による遅延、費用高騰など</t>
  </si>
  <si>
    <t>・人員不足、部品高騰、納期未確定</t>
  </si>
  <si>
    <t>・部品納期遅延</t>
  </si>
  <si>
    <t>・想定よりも実際の購入額が高くなる傾向にある</t>
  </si>
  <si>
    <t>・電子部品等 納期長</t>
  </si>
  <si>
    <t>・需要増による設備稼働率UP。メンテナンス</t>
  </si>
  <si>
    <t>・燃料の高騰</t>
  </si>
  <si>
    <t>・部品などの購入から納入までの時間が掛かり復旧に時間が掛かる事が増えた</t>
  </si>
  <si>
    <t>・電気部品が手に入らない</t>
  </si>
  <si>
    <t>・電気ガス代の高騰</t>
  </si>
  <si>
    <t>・物価の高騰と長納期化が保全業務に影響した。</t>
  </si>
  <si>
    <t>・電気計装機器、機械要素部品・機器の納期遅延</t>
  </si>
  <si>
    <t>・設備が海外製の為、予備品輸入コストの高騰、時間が掛った。</t>
  </si>
  <si>
    <t>・部品供給納期の遅延</t>
  </si>
  <si>
    <t>・電気部品の納期が6ケ月～1年以上になった。</t>
  </si>
  <si>
    <t>・半導体不足</t>
  </si>
  <si>
    <t>・部品の納品が遅れ、機械修繕が遅延した。</t>
  </si>
  <si>
    <t>・部品欠</t>
  </si>
  <si>
    <t>・定期点検の見直し</t>
  </si>
  <si>
    <t>・電気機器部品の長納期で計画工事の遅延。</t>
  </si>
  <si>
    <t>・コロナウィルス感染による顧客納期の延期があった</t>
  </si>
  <si>
    <t>・予備品全般の入手が長納期になって機能復旧に苦慮している、部品の単価が上がり修繕費が増加している。</t>
  </si>
  <si>
    <t>・出張制限や講習会などの中止、延期もしくはオンライン化</t>
  </si>
  <si>
    <t>・消耗部品の納期</t>
  </si>
  <si>
    <t>・交換部品の価格高騰</t>
  </si>
  <si>
    <t>・修理に関する部品調達の遅れ、新規設備の納入が大幅に遅れた</t>
  </si>
  <si>
    <t>・半導体影響、電気部品納品入荷遅れ</t>
  </si>
  <si>
    <t>・コロナ感染による保全人員欠員</t>
  </si>
  <si>
    <t>・電計品等の納期の長期化。工賃単価の上昇。</t>
  </si>
  <si>
    <t>・部品調達の長納期化、価格の高騰、経費の抑制</t>
  </si>
  <si>
    <t>・生産部門による自主保全体制を構築する傾向が増えてきた。</t>
  </si>
  <si>
    <t>・省人・省力化設備への投資が強まり保全範囲が広がった</t>
  </si>
  <si>
    <t>・購入費が上昇した。納期がかかるようになった。</t>
  </si>
  <si>
    <t>・電装部品の納期遅延</t>
  </si>
  <si>
    <t>・諸対策実施により、工数増、工程増</t>
  </si>
  <si>
    <t>・部品の納期がかかる</t>
  </si>
  <si>
    <t>・交換部品の長納期化に伴い入手困難になった</t>
  </si>
  <si>
    <t>・関係費用の増加、購入品の納期長期化</t>
  </si>
  <si>
    <t>・納期遅延</t>
  </si>
  <si>
    <t>・生産減による予算の圧縮</t>
  </si>
  <si>
    <t>・部品の納期遅延</t>
  </si>
  <si>
    <t>・予備部品の納期遅れ</t>
  </si>
  <si>
    <t>・原材料の高騰、輸出減益等</t>
  </si>
  <si>
    <t>・部品の納入が遅れている</t>
  </si>
  <si>
    <t>・保守点検作業が滞った</t>
  </si>
  <si>
    <t>・電気関連やベアリングの納期遅延</t>
  </si>
  <si>
    <t>・インバーターなどの資材の入荷が困難になった。原料費高騰</t>
  </si>
  <si>
    <t>・設備や部品納期、価格の大幅な変動による保守管理が遅延している。</t>
  </si>
  <si>
    <t>・定修で計画していた電装品の納期が長期化し、定修に間に合わずに、計画の見直しが必要となった。</t>
  </si>
  <si>
    <t>・・様々な物品や工事費用などの値上げがあった。・様々な物品の長納期化があった。またものによっては納期が定まらないものがあった。</t>
  </si>
  <si>
    <t>・部品納期遅延によるメンテ時期の調整</t>
  </si>
  <si>
    <t>・材料費の高騰、長納期化</t>
  </si>
  <si>
    <t>・部品調達</t>
  </si>
  <si>
    <t>・設備、資器材のコスト高、納期遅延</t>
  </si>
  <si>
    <t>・原材料の高騰</t>
  </si>
  <si>
    <t>・半導体の発注リードタイムが長くなった</t>
  </si>
  <si>
    <t>・連絡会の一部リモート化</t>
  </si>
  <si>
    <t>・購入部品の長納期化</t>
  </si>
  <si>
    <t>・コロナで海外出向が減ったことで現地指導が滞り、海外のローカル保全技術の実力が下がった</t>
  </si>
  <si>
    <t>・資材費高騰、調達輸送遅れ</t>
  </si>
  <si>
    <t>・人員不足</t>
  </si>
  <si>
    <t>・物品の納期遅延、材料費高騰などによる修繕費高騰</t>
  </si>
  <si>
    <t>・生産数の減</t>
  </si>
  <si>
    <t>・物価上昇。納期遅延</t>
  </si>
  <si>
    <t>・部品費の上昇</t>
  </si>
  <si>
    <t>・機器納期の延長</t>
  </si>
  <si>
    <t>・修理用部品調達が長納期になっている</t>
  </si>
  <si>
    <t>・購入品の納期遅延</t>
  </si>
  <si>
    <t>・修繕部品の納期遅れ</t>
  </si>
  <si>
    <t>・資源高　</t>
  </si>
  <si>
    <t>・外製委託⇒内製化</t>
  </si>
  <si>
    <t>・現場支援が困難、リソース確保の不足、購入品の入荷不安定など</t>
  </si>
  <si>
    <t>・リモート業務、WEB会議の増加</t>
  </si>
  <si>
    <t>・材料の長納期化及び価格高騰</t>
  </si>
  <si>
    <t>・より　省エネ重視の施策が求められる。</t>
  </si>
  <si>
    <t>・電気部品・制御部品の長納期化、コロナ自宅待機による要員不足、修繕部品の価格値上げ</t>
  </si>
  <si>
    <t>・保守部品納期の長期化</t>
  </si>
  <si>
    <t>・メーカＳＶの来日に影響</t>
  </si>
  <si>
    <t>・メンテナンス部品の長納期に伴い計画が大幅な変更があった。</t>
  </si>
  <si>
    <t>・サプライチェーンの混乱により修繕部品の納期がかかった</t>
  </si>
  <si>
    <t>・電装機器が納入されない</t>
  </si>
  <si>
    <t>・原材料・資材価格の高騰と納期の延長</t>
  </si>
  <si>
    <t>・半導体不足の影響で部品の納期が遅れた</t>
  </si>
  <si>
    <t>・海外、国内ともに母機メーカーによるメンテナンスが滞った</t>
  </si>
  <si>
    <t>・価格高騰</t>
  </si>
  <si>
    <t>・材料費の高騰及び機械部品や電気計装部品等の長納期</t>
  </si>
  <si>
    <t>・部品の供給不足による突発設備停止時のライン停止時間</t>
  </si>
  <si>
    <t>・機器の納期遅延、および建設費高騰</t>
  </si>
  <si>
    <t>・エネルギー（電気・LNG）の高騰</t>
  </si>
  <si>
    <t>・納期遅延による工期調整</t>
  </si>
  <si>
    <t>・部品調達(長納期)などに影響があった。</t>
  </si>
  <si>
    <t>・部品入手困難</t>
  </si>
  <si>
    <t>・電子部品等が長納期のためメンテナンスが思うようにいかない</t>
  </si>
  <si>
    <t>・原料価格高騰による設備機器の上昇、納期遅延</t>
  </si>
  <si>
    <t>・長時間停止によるトラブルが増えた</t>
  </si>
  <si>
    <t>・部品の長納期化、価格の高騰など</t>
  </si>
  <si>
    <t>・シーケンサー等電子部品の納期遅延による対応の遅れが起きた。</t>
  </si>
  <si>
    <t>・修繕部品の入手困難</t>
  </si>
  <si>
    <t>・市販部品（特に電気部品）の納入に時間がかかる</t>
  </si>
  <si>
    <t>・設備の予備部品の入手が困難、入手時間が読めない</t>
  </si>
  <si>
    <t>・予算の減少</t>
  </si>
  <si>
    <t>・電子部品の仕入れが困難</t>
  </si>
  <si>
    <t>・外注への依存度減</t>
  </si>
  <si>
    <t>・設備の維持、修繕に集中するための組織変更</t>
  </si>
  <si>
    <t>・人員減少</t>
  </si>
  <si>
    <t>・後継者不足</t>
  </si>
  <si>
    <t>・人員減</t>
  </si>
  <si>
    <t>・自主保全活動開始</t>
  </si>
  <si>
    <t>・一部で工場を超えた保全部署統合の動きあり</t>
  </si>
  <si>
    <t>・設備増加による保全要因の増員を検討中</t>
  </si>
  <si>
    <t>・国内保全部門の集中保全化</t>
  </si>
  <si>
    <t>・部署を立ち上げ、保全部門の確立を目指している</t>
  </si>
  <si>
    <t>・工場が2拠点あり保全も分かれていたがPM室として統合した</t>
  </si>
  <si>
    <t>・人員削減</t>
  </si>
  <si>
    <t>・働き方改革</t>
  </si>
  <si>
    <t>・保全組織のコントロールを担う部署を設けた</t>
  </si>
  <si>
    <t>・新人が入るようになったが、その教育に困ってる部門がある</t>
  </si>
  <si>
    <t>・プラントの停止</t>
  </si>
  <si>
    <t>・集中保全から現場にも保全員を置く仕組みへ変更予定</t>
  </si>
  <si>
    <t>・計画保全から予知保全へのシフト</t>
  </si>
  <si>
    <t>・中途採用枠が増加した</t>
  </si>
  <si>
    <t>・施設部門と生産設備部門の一体化を図り設備保全部とした。</t>
  </si>
  <si>
    <t>・保全組織の分化、新工程の設定</t>
  </si>
  <si>
    <t>人材不在・確保不可</t>
    <rPh sb="2" eb="4">
      <t>フザイ</t>
    </rPh>
    <rPh sb="7" eb="9">
      <t>フカ</t>
    </rPh>
    <phoneticPr fontId="3"/>
  </si>
  <si>
    <t>人材育成資源がない</t>
  </si>
  <si>
    <t>計画やカリキュラムのつくり方不明</t>
    <rPh sb="13" eb="14">
      <t>カタ</t>
    </rPh>
    <rPh sb="14" eb="16">
      <t>フメイ</t>
    </rPh>
    <phoneticPr fontId="3"/>
  </si>
  <si>
    <t>育成の必要性が社内で認識不足</t>
    <rPh sb="12" eb="14">
      <t>フソク</t>
    </rPh>
    <phoneticPr fontId="3"/>
  </si>
  <si>
    <t>課題はない</t>
  </si>
  <si>
    <t>その他（n=16）</t>
  </si>
  <si>
    <t>・設計部門</t>
  </si>
  <si>
    <t>・保全課、生産技術部門</t>
  </si>
  <si>
    <t>・保全部門で保全ＳＹＳを一元運用</t>
  </si>
  <si>
    <t>・設備部門</t>
  </si>
  <si>
    <t>・保全部門</t>
  </si>
  <si>
    <t>・生産本部</t>
  </si>
  <si>
    <t>・設備保全</t>
  </si>
  <si>
    <t>・保全</t>
  </si>
  <si>
    <t>・長時間修理（１h以上の停止）の解析結果より保全よりMP情報発行、生産技術部へ展開、設備受け入れチェックシートにて反映されているか保全で確認</t>
  </si>
  <si>
    <t>・製造エンジニアリング部門・生産技術部門</t>
  </si>
  <si>
    <t>・生産技術部門</t>
  </si>
  <si>
    <t>・生産技術グループ</t>
  </si>
  <si>
    <t>・生産技術部</t>
  </si>
  <si>
    <t>・保全部門、生産技術部門</t>
  </si>
  <si>
    <t>・各部で</t>
  </si>
  <si>
    <t>・開発生産推進部（本社）</t>
  </si>
  <si>
    <t>・工務部門</t>
  </si>
  <si>
    <t>・工務部門のエンジニアグループ</t>
  </si>
  <si>
    <t>・技術部門</t>
  </si>
  <si>
    <t>・エンジニアリング部門</t>
  </si>
  <si>
    <t>・保全担当部門</t>
  </si>
  <si>
    <t>・製造部の保全係</t>
  </si>
  <si>
    <t>・設計部門、保全部門</t>
  </si>
  <si>
    <t>・設備管理部門、保全部門</t>
  </si>
  <si>
    <t>・生産システム部門</t>
  </si>
  <si>
    <t>・製造技術部門</t>
  </si>
  <si>
    <t>・製造課・メンテ班</t>
  </si>
  <si>
    <t>・生産技術課</t>
  </si>
  <si>
    <t>・設備センター（保全部門）</t>
  </si>
  <si>
    <t>・生産部門部門</t>
  </si>
  <si>
    <t>・コーポレート設備管理部門</t>
  </si>
  <si>
    <t>・エンジニアリングセンター　機械グループ、電計グループ</t>
  </si>
  <si>
    <t>・生産技術</t>
  </si>
  <si>
    <t>・製造部（保全担当）</t>
  </si>
  <si>
    <t>・保全部門、生産技術部門、製造部門</t>
  </si>
  <si>
    <t>・生産技術課、生産課</t>
  </si>
  <si>
    <t>・生産技術部(保全)</t>
  </si>
  <si>
    <t>・保全部門、生技部門</t>
  </si>
  <si>
    <t>・保全部門（運転部門）</t>
  </si>
  <si>
    <t>・生産管理部</t>
  </si>
  <si>
    <t>・初期設備管理部門</t>
  </si>
  <si>
    <t>・本社生産技術部</t>
  </si>
  <si>
    <t>・生産技術系</t>
  </si>
  <si>
    <t>・設備管理部門</t>
  </si>
  <si>
    <t>・技術センター部門</t>
  </si>
  <si>
    <t>・生産技術・品質保証部</t>
  </si>
  <si>
    <t>・保全部署</t>
  </si>
  <si>
    <t>・安全・環境部</t>
  </si>
  <si>
    <t>・品質保証部</t>
  </si>
  <si>
    <t>・製造部</t>
  </si>
  <si>
    <t>・NPM推進G</t>
  </si>
  <si>
    <t>・生産技術部(保全部門を含む体制)</t>
  </si>
  <si>
    <t>・ＰＭグループ</t>
  </si>
  <si>
    <t>・富士フイルムエンジニアリング</t>
  </si>
  <si>
    <t>・生産本部　保全課</t>
  </si>
  <si>
    <t>大業種</t>
    <rPh sb="0" eb="1">
      <t>ダイ</t>
    </rPh>
    <rPh sb="1" eb="3">
      <t>ギョウシュ</t>
    </rPh>
    <phoneticPr fontId="3"/>
  </si>
  <si>
    <t>プロセスライン別</t>
    <rPh sb="7" eb="8">
      <t>ベツ</t>
    </rPh>
    <phoneticPr fontId="3"/>
  </si>
  <si>
    <t>（影響が）あった</t>
    <rPh sb="1" eb="3">
      <t>エイキョウ</t>
    </rPh>
    <phoneticPr fontId="3"/>
  </si>
  <si>
    <t>合計</t>
    <rPh sb="0" eb="2">
      <t>ゴウケイ</t>
    </rPh>
    <phoneticPr fontId="3"/>
  </si>
  <si>
    <t>全体（n=246）</t>
  </si>
  <si>
    <t>装置（n=121）</t>
  </si>
  <si>
    <t>加工（n=114）</t>
  </si>
  <si>
    <t>その他（n=11）</t>
  </si>
  <si>
    <t>高温高圧（n=71）</t>
  </si>
  <si>
    <t>専用大型装置（n=10）</t>
  </si>
  <si>
    <t>ロボット・搬送組立（n=34）</t>
  </si>
  <si>
    <t>成形加工（n=59）</t>
  </si>
  <si>
    <t>複数装置組立（n=23）</t>
  </si>
  <si>
    <t>一品生産（n=20）</t>
  </si>
  <si>
    <t>製造承認（n=7）</t>
  </si>
  <si>
    <t>その他（n=22）</t>
  </si>
  <si>
    <t>認定プラント（n=50）</t>
  </si>
  <si>
    <t>（影響が）ない</t>
  </si>
  <si>
    <t>出荷規模別</t>
    <rPh sb="0" eb="2">
      <t>シュッカ</t>
    </rPh>
    <rPh sb="2" eb="5">
      <t>キボベツ</t>
    </rPh>
    <phoneticPr fontId="3"/>
  </si>
  <si>
    <t>人員規模別</t>
    <rPh sb="0" eb="2">
      <t>ジンイン</t>
    </rPh>
    <rPh sb="2" eb="5">
      <t>キボベツ</t>
    </rPh>
    <phoneticPr fontId="3"/>
  </si>
  <si>
    <t>出荷1000億円以上（n=17）</t>
  </si>
  <si>
    <t>出荷1000億円未満（n=41）</t>
  </si>
  <si>
    <t>人員500人以上（n=51）</t>
  </si>
  <si>
    <t>人員500人未満（n=118）</t>
  </si>
  <si>
    <t>全体（n＝239）</t>
  </si>
  <si>
    <t>装置（n＝119）</t>
  </si>
  <si>
    <t>加工（n＝110）</t>
  </si>
  <si>
    <t>その他（n＝10）</t>
  </si>
  <si>
    <t>高温高圧（n＝69）</t>
  </si>
  <si>
    <t>専用大型装置（n＝10）</t>
  </si>
  <si>
    <t>ロボット・搬送組立（n＝36）</t>
  </si>
  <si>
    <t>成形加工（n＝57）</t>
  </si>
  <si>
    <t>複数装置組立（n＝20）</t>
  </si>
  <si>
    <t>一品生産（n＝19）</t>
  </si>
  <si>
    <t>製造承認（n＝7）</t>
  </si>
  <si>
    <t>その他（n＝21）</t>
  </si>
  <si>
    <t>認定プラント（n＝47）</t>
  </si>
  <si>
    <t>出荷1000億円以上（n＝17）</t>
  </si>
  <si>
    <t>出荷1000億円未満（n＝39）</t>
  </si>
  <si>
    <t>人員500人以上（n＝50）</t>
  </si>
  <si>
    <t>人員500人未満（n＝113）</t>
  </si>
  <si>
    <t>集中保全</t>
    <rPh sb="0" eb="4">
      <t>シュウチュウホゼン</t>
    </rPh>
    <phoneticPr fontId="3"/>
  </si>
  <si>
    <t>地域保全</t>
    <rPh sb="0" eb="4">
      <t>チイキホゼン</t>
    </rPh>
    <phoneticPr fontId="3"/>
  </si>
  <si>
    <t>部門保全</t>
    <rPh sb="0" eb="4">
      <t>ブモンホゼン</t>
    </rPh>
    <phoneticPr fontId="3"/>
  </si>
  <si>
    <t>折衷保全</t>
    <rPh sb="0" eb="4">
      <t>セッチュウホゼン</t>
    </rPh>
    <phoneticPr fontId="3"/>
  </si>
  <si>
    <t>すべて外注</t>
    <rPh sb="3" eb="5">
      <t>ガイチュウ</t>
    </rPh>
    <phoneticPr fontId="3"/>
  </si>
  <si>
    <t>全体（n＝238）</t>
  </si>
  <si>
    <t>加工（n＝109）</t>
  </si>
  <si>
    <t>成形加工（n＝56）</t>
  </si>
  <si>
    <t>変化あり</t>
    <rPh sb="0" eb="2">
      <t>ヘンカ</t>
    </rPh>
    <phoneticPr fontId="3"/>
  </si>
  <si>
    <t>経営からの要求課題（構成比）</t>
    <rPh sb="0" eb="2">
      <t>ケイエイ</t>
    </rPh>
    <rPh sb="5" eb="7">
      <t>ヨウキュウ</t>
    </rPh>
    <rPh sb="7" eb="9">
      <t>カダイ</t>
    </rPh>
    <rPh sb="10" eb="13">
      <t>コウセイヒ</t>
    </rPh>
    <phoneticPr fontId="3"/>
  </si>
  <si>
    <t>全体（n=236）</t>
  </si>
  <si>
    <t>装置（n=119）</t>
  </si>
  <si>
    <t>加工（n=110）</t>
  </si>
  <si>
    <t>その他（n=7）</t>
  </si>
  <si>
    <t>高温高圧（n=69）</t>
  </si>
  <si>
    <t>専用大型装置（n=9）</t>
  </si>
  <si>
    <t>ロボット・搬送組立（n=33）</t>
  </si>
  <si>
    <t>成形加工（n=58）</t>
  </si>
  <si>
    <t>複数装置組立（n=21）</t>
  </si>
  <si>
    <t>その他（n=19）</t>
  </si>
  <si>
    <t>認定プラント（n=49）</t>
  </si>
  <si>
    <t>生産量（P）</t>
  </si>
  <si>
    <t>製品品質（Q）</t>
  </si>
  <si>
    <t>生産コスト（C）</t>
  </si>
  <si>
    <t>生産納期（D）</t>
  </si>
  <si>
    <t>労働安全（S1）</t>
  </si>
  <si>
    <t>防災・産業災害（S2）</t>
  </si>
  <si>
    <t>環境・エネルギー（E）</t>
  </si>
  <si>
    <t>経営要求の背景（該当率）</t>
    <rPh sb="0" eb="2">
      <t>ケイエイ</t>
    </rPh>
    <rPh sb="2" eb="4">
      <t>ヨウキュウ</t>
    </rPh>
    <rPh sb="5" eb="7">
      <t>ハイケイ</t>
    </rPh>
    <rPh sb="8" eb="10">
      <t>ガイトウ</t>
    </rPh>
    <rPh sb="10" eb="11">
      <t>リツ</t>
    </rPh>
    <phoneticPr fontId="3"/>
  </si>
  <si>
    <t>経営要求との関係</t>
    <rPh sb="0" eb="2">
      <t>ケイエイ</t>
    </rPh>
    <rPh sb="2" eb="4">
      <t>ヨウキュウ</t>
    </rPh>
    <rPh sb="6" eb="8">
      <t>カンケイ</t>
    </rPh>
    <phoneticPr fontId="3"/>
  </si>
  <si>
    <t>製品品質（Q）（n=35）</t>
  </si>
  <si>
    <t>生産納期（D）（n=9）</t>
  </si>
  <si>
    <t>労働安全（S）（n=73）</t>
  </si>
  <si>
    <t>防災・産業災害（S）（n=9）</t>
  </si>
  <si>
    <t>環境・エネルギー（E）（n=21）</t>
  </si>
  <si>
    <t>市場の変化</t>
  </si>
  <si>
    <t>国内生産量の変化</t>
  </si>
  <si>
    <t>生産のスピード化（LT短縮）</t>
  </si>
  <si>
    <t>構内外物流・サプライチェーン</t>
  </si>
  <si>
    <t>変種・変量生産</t>
  </si>
  <si>
    <t>多品種少量生産</t>
  </si>
  <si>
    <t>単品・スポット生産</t>
  </si>
  <si>
    <t>事故・災害の増加</t>
  </si>
  <si>
    <t>更新投資・中長期設備投資最適化</t>
  </si>
  <si>
    <t>法律・法規の動向</t>
  </si>
  <si>
    <t>カーボンニュートラル対応</t>
  </si>
  <si>
    <t>経営課題を解決するための「設備管理上の課題」（該当率）</t>
    <rPh sb="23" eb="25">
      <t>ガイトウ</t>
    </rPh>
    <rPh sb="25" eb="26">
      <t>リツ</t>
    </rPh>
    <phoneticPr fontId="3"/>
  </si>
  <si>
    <t>経営課題</t>
    <rPh sb="0" eb="2">
      <t>ケイエイ</t>
    </rPh>
    <rPh sb="2" eb="4">
      <t>カダイ</t>
    </rPh>
    <phoneticPr fontId="3"/>
  </si>
  <si>
    <t>業種</t>
    <rPh sb="0" eb="2">
      <t>ギョウシュ</t>
    </rPh>
    <phoneticPr fontId="3"/>
  </si>
  <si>
    <t>プロセス・ライン</t>
  </si>
  <si>
    <t>成形加工（n=61）</t>
  </si>
  <si>
    <t>必要な要員の育成または確保の方法</t>
    <rPh sb="0" eb="2">
      <t>ヒツヨウ</t>
    </rPh>
    <rPh sb="3" eb="5">
      <t>ヨウイン</t>
    </rPh>
    <rPh sb="6" eb="8">
      <t>イクセイ</t>
    </rPh>
    <rPh sb="11" eb="13">
      <t>カクホ</t>
    </rPh>
    <rPh sb="14" eb="16">
      <t>ホウホウ</t>
    </rPh>
    <phoneticPr fontId="1"/>
  </si>
  <si>
    <t>良品を保証する設備条件</t>
    <rPh sb="0" eb="2">
      <t>リョウヒン</t>
    </rPh>
    <rPh sb="3" eb="5">
      <t>ホショウ</t>
    </rPh>
    <rPh sb="7" eb="11">
      <t>セツビジョウケン</t>
    </rPh>
    <phoneticPr fontId="1"/>
  </si>
  <si>
    <t>世界情勢への対応</t>
    <rPh sb="0" eb="4">
      <t>セカイジョウセイ</t>
    </rPh>
    <rPh sb="6" eb="8">
      <t>タイオウ</t>
    </rPh>
    <phoneticPr fontId="3"/>
  </si>
  <si>
    <t>2050年カーボンニュートラル対応</t>
  </si>
  <si>
    <t>設備管理・保全マネジメント</t>
    <rPh sb="0" eb="4">
      <t>セツビカンリ</t>
    </rPh>
    <rPh sb="5" eb="7">
      <t>ホゼン</t>
    </rPh>
    <phoneticPr fontId="3"/>
  </si>
  <si>
    <t>設備管理・保全の基本的な知識・技術・技能</t>
    <rPh sb="0" eb="4">
      <t>セツビカンリ</t>
    </rPh>
    <rPh sb="5" eb="7">
      <t>ホゼン</t>
    </rPh>
    <rPh sb="8" eb="11">
      <t>キホンテキ</t>
    </rPh>
    <rPh sb="12" eb="14">
      <t>チシキ</t>
    </rPh>
    <rPh sb="15" eb="17">
      <t>ギジュツ</t>
    </rPh>
    <rPh sb="18" eb="20">
      <t>ギノウ</t>
    </rPh>
    <phoneticPr fontId="3"/>
  </si>
  <si>
    <t>最新のデジタル技術・知識（DXや自動化）</t>
    <rPh sb="0" eb="2">
      <t>サイシン</t>
    </rPh>
    <rPh sb="7" eb="9">
      <t>ギジュツ</t>
    </rPh>
    <rPh sb="10" eb="12">
      <t>チシキ</t>
    </rPh>
    <rPh sb="16" eb="19">
      <t>ジドウカ</t>
    </rPh>
    <phoneticPr fontId="3"/>
  </si>
  <si>
    <t>保全データの分析・解析</t>
    <rPh sb="0" eb="2">
      <t>ホゼン</t>
    </rPh>
    <rPh sb="6" eb="8">
      <t>ブンセキ</t>
    </rPh>
    <rPh sb="9" eb="11">
      <t>カイセキ</t>
    </rPh>
    <phoneticPr fontId="3"/>
  </si>
  <si>
    <t>設備や機器に関する専門知識</t>
    <rPh sb="0" eb="2">
      <t>セツビ</t>
    </rPh>
    <rPh sb="3" eb="5">
      <t>キキ</t>
    </rPh>
    <rPh sb="6" eb="7">
      <t>カン</t>
    </rPh>
    <rPh sb="9" eb="13">
      <t>センモンチシキ</t>
    </rPh>
    <phoneticPr fontId="3"/>
  </si>
  <si>
    <t>生産管理・生産技術についての知識</t>
    <rPh sb="0" eb="4">
      <t>セイサンカンリ</t>
    </rPh>
    <rPh sb="5" eb="9">
      <t>セイサンギジュツ</t>
    </rPh>
    <rPh sb="14" eb="16">
      <t>チシキ</t>
    </rPh>
    <phoneticPr fontId="3"/>
  </si>
  <si>
    <t>リスク・防災・工事関連</t>
    <rPh sb="4" eb="6">
      <t>ボウサイ</t>
    </rPh>
    <rPh sb="7" eb="11">
      <t>コウジカンレン</t>
    </rPh>
    <phoneticPr fontId="3"/>
  </si>
  <si>
    <t>労働安全</t>
    <rPh sb="0" eb="4">
      <t>ロウドウアンゼン</t>
    </rPh>
    <phoneticPr fontId="3"/>
  </si>
  <si>
    <t>製品品質</t>
    <rPh sb="0" eb="4">
      <t>セイヒンヒンシツ</t>
    </rPh>
    <phoneticPr fontId="3"/>
  </si>
  <si>
    <t>環境改善関連</t>
    <rPh sb="0" eb="4">
      <t>カンキョウカイゼン</t>
    </rPh>
    <rPh sb="4" eb="6">
      <t>カンレン</t>
    </rPh>
    <phoneticPr fontId="3"/>
  </si>
  <si>
    <t>工場内ネットワークシステム</t>
  </si>
  <si>
    <t>現場用タブレット、ハンディ端末</t>
  </si>
  <si>
    <t>作業ロボット</t>
  </si>
  <si>
    <t>監視・点検用ドローン</t>
  </si>
  <si>
    <t>高度シミュレーションソフト</t>
  </si>
  <si>
    <t>AIによる故障予兆監視・予測</t>
  </si>
  <si>
    <t>VR・AR・MR等画像解析</t>
    <rPh sb="8" eb="9">
      <t>トウ</t>
    </rPh>
    <rPh sb="9" eb="11">
      <t>ガゾウ</t>
    </rPh>
    <rPh sb="11" eb="13">
      <t>カイセキ</t>
    </rPh>
    <phoneticPr fontId="3"/>
  </si>
  <si>
    <t>人の真因追究能力不足</t>
    <rPh sb="0" eb="1">
      <t>ヒト</t>
    </rPh>
    <phoneticPr fontId="3"/>
  </si>
  <si>
    <t>分析技術不足</t>
  </si>
  <si>
    <t>汎用技術情報不足</t>
  </si>
  <si>
    <t>真因追究の悩みなし</t>
  </si>
  <si>
    <t>高度化設備</t>
  </si>
  <si>
    <t>ブラックボックス</t>
  </si>
  <si>
    <t>老朽化設備</t>
  </si>
  <si>
    <t>陳腐化設備</t>
  </si>
  <si>
    <t>設備に問題はない</t>
  </si>
  <si>
    <t>改善力不足</t>
  </si>
  <si>
    <t>安全・リスク判断力不足</t>
  </si>
  <si>
    <t>理論的説明力不足</t>
  </si>
  <si>
    <t>理論的思考力不足</t>
  </si>
  <si>
    <t>絶対的経験知不足</t>
  </si>
  <si>
    <t>人材に問題はない</t>
  </si>
  <si>
    <t>全体（n=216）</t>
  </si>
  <si>
    <t>複数装置組立（n=19）</t>
  </si>
  <si>
    <t>一品生産（n=18）</t>
  </si>
  <si>
    <t>その他（n=17）</t>
  </si>
  <si>
    <t>専用機は内製</t>
  </si>
  <si>
    <t>専用機は外製</t>
  </si>
  <si>
    <t>運転・運用のみ</t>
  </si>
  <si>
    <t>自社は関わらない</t>
  </si>
  <si>
    <t>該当なし</t>
  </si>
  <si>
    <t>汎用機は内製</t>
    <rPh sb="0" eb="3">
      <t>ハンヨウキ</t>
    </rPh>
    <phoneticPr fontId="3"/>
  </si>
  <si>
    <t>汎用機は外製</t>
  </si>
  <si>
    <t>全体（n=211）</t>
  </si>
  <si>
    <t>装置（n=108）</t>
  </si>
  <si>
    <t>加工（n=96）</t>
  </si>
  <si>
    <t>ロボット・搬送組立（n=27）</t>
  </si>
  <si>
    <t>成形加工（n=50）</t>
  </si>
  <si>
    <t>複数装置組立（n=20）</t>
  </si>
  <si>
    <t>収集していない</t>
    <rPh sb="0" eb="2">
      <t>シュウシュウ</t>
    </rPh>
    <phoneticPr fontId="3"/>
  </si>
  <si>
    <t>一元集約、検索閲覧不可</t>
    <rPh sb="0" eb="2">
      <t>イチゲン</t>
    </rPh>
    <rPh sb="2" eb="4">
      <t>シュウヤク</t>
    </rPh>
    <rPh sb="5" eb="7">
      <t>ケンサク</t>
    </rPh>
    <rPh sb="7" eb="9">
      <t>エツラン</t>
    </rPh>
    <rPh sb="9" eb="11">
      <t>フカ</t>
    </rPh>
    <phoneticPr fontId="3"/>
  </si>
  <si>
    <t>一元集約、検索閲覧可能</t>
    <rPh sb="0" eb="2">
      <t>イチゲン</t>
    </rPh>
    <rPh sb="2" eb="4">
      <t>シュウヤク</t>
    </rPh>
    <rPh sb="5" eb="7">
      <t>ケンサク</t>
    </rPh>
    <rPh sb="7" eb="9">
      <t>エツラン</t>
    </rPh>
    <rPh sb="9" eb="11">
      <t>カノウ</t>
    </rPh>
    <phoneticPr fontId="3"/>
  </si>
  <si>
    <t>収集されているが集約なし</t>
    <rPh sb="0" eb="2">
      <t>シュウシュウ</t>
    </rPh>
    <rPh sb="8" eb="10">
      <t>シュウヤク</t>
    </rPh>
    <phoneticPr fontId="3"/>
  </si>
  <si>
    <t>国内生産量</t>
    <rPh sb="0" eb="2">
      <t>コクナイ</t>
    </rPh>
    <rPh sb="2" eb="4">
      <t>セイサン</t>
    </rPh>
    <rPh sb="4" eb="5">
      <t>リョウ</t>
    </rPh>
    <phoneticPr fontId="3"/>
  </si>
  <si>
    <t>海外生産量</t>
    <rPh sb="0" eb="2">
      <t>カイガイ</t>
    </rPh>
    <rPh sb="2" eb="4">
      <t>セイサン</t>
    </rPh>
    <rPh sb="4" eb="5">
      <t>リョウ</t>
    </rPh>
    <phoneticPr fontId="3"/>
  </si>
  <si>
    <t>業種、プロセスライン</t>
    <rPh sb="0" eb="2">
      <t>ギョウシュ</t>
    </rPh>
    <phoneticPr fontId="3"/>
  </si>
  <si>
    <t>増加傾向</t>
  </si>
  <si>
    <t>海外生産なし</t>
    <rPh sb="0" eb="2">
      <t>カイガイ</t>
    </rPh>
    <rPh sb="2" eb="4">
      <t>セイサン</t>
    </rPh>
    <phoneticPr fontId="3"/>
  </si>
  <si>
    <t>全体（n=250）</t>
  </si>
  <si>
    <t>全体（n=249）</t>
  </si>
  <si>
    <t>装置型（n=120）</t>
  </si>
  <si>
    <t>加工組立型（n=119）</t>
  </si>
  <si>
    <t>その他（n=10）</t>
  </si>
  <si>
    <t>高温高圧（n=70）</t>
  </si>
  <si>
    <t>ロボット・搬送組立（n=36）</t>
  </si>
  <si>
    <t>一品生産（n=19）</t>
  </si>
  <si>
    <t>その他ライン（n=20）</t>
  </si>
  <si>
    <t>出荷1000億円未満（n=40）</t>
  </si>
  <si>
    <t>人員500人未満（n=117）</t>
  </si>
  <si>
    <t>問1.2022年度の貴所の生産量の傾向</t>
    <rPh sb="0" eb="1">
      <t>ト</t>
    </rPh>
    <phoneticPr fontId="3"/>
  </si>
  <si>
    <t>①3年間の推移</t>
    <phoneticPr fontId="2"/>
  </si>
  <si>
    <t>（1）国内の生産量</t>
    <phoneticPr fontId="2"/>
  </si>
  <si>
    <t>（2）海外の生産量</t>
    <rPh sb="3" eb="5">
      <t>カイガイ</t>
    </rPh>
    <phoneticPr fontId="3"/>
  </si>
  <si>
    <t>問3.最近の世界情勢の変化による設備管理の実務への影響について（構成比）</t>
    <rPh sb="0" eb="1">
      <t>トイ</t>
    </rPh>
    <rPh sb="3" eb="5">
      <t>サイキン</t>
    </rPh>
    <rPh sb="6" eb="8">
      <t>セカイ</t>
    </rPh>
    <rPh sb="8" eb="10">
      <t>ジョウセイ</t>
    </rPh>
    <rPh sb="11" eb="13">
      <t>ヘンカ</t>
    </rPh>
    <rPh sb="16" eb="18">
      <t>セツビ</t>
    </rPh>
    <rPh sb="18" eb="20">
      <t>カンリ</t>
    </rPh>
    <rPh sb="21" eb="23">
      <t>ジツム</t>
    </rPh>
    <rPh sb="25" eb="27">
      <t>エイキョウ</t>
    </rPh>
    <rPh sb="32" eb="35">
      <t>コウセイヒ</t>
    </rPh>
    <phoneticPr fontId="2"/>
  </si>
  <si>
    <t>問4.保全体制と役割について（構成比）</t>
    <rPh sb="0" eb="1">
      <t>トイ</t>
    </rPh>
    <rPh sb="3" eb="5">
      <t>ホゼン</t>
    </rPh>
    <rPh sb="5" eb="7">
      <t>タイセイ</t>
    </rPh>
    <rPh sb="8" eb="10">
      <t>ヤクワリ</t>
    </rPh>
    <rPh sb="15" eb="18">
      <t>コウセイヒ</t>
    </rPh>
    <phoneticPr fontId="2"/>
  </si>
  <si>
    <t>Q1.主要なプラントまたはラインの保全組織</t>
    <phoneticPr fontId="2"/>
  </si>
  <si>
    <t>Q2.保全組織の変化</t>
    <rPh sb="3" eb="5">
      <t>ホゼン</t>
    </rPh>
    <rPh sb="5" eb="7">
      <t>ソシキ</t>
    </rPh>
    <rPh sb="8" eb="10">
      <t>ヘンカ</t>
    </rPh>
    <phoneticPr fontId="2"/>
  </si>
  <si>
    <t>問5.経営ニーズと設備管理について（構成比）</t>
    <rPh sb="0" eb="1">
      <t>トイ</t>
    </rPh>
    <rPh sb="3" eb="5">
      <t>ケイエイ</t>
    </rPh>
    <rPh sb="9" eb="11">
      <t>セツビ</t>
    </rPh>
    <rPh sb="11" eb="13">
      <t>カンリ</t>
    </rPh>
    <rPh sb="18" eb="21">
      <t>コウセイヒ</t>
    </rPh>
    <phoneticPr fontId="2"/>
  </si>
  <si>
    <t>Q1.「経営要求された課題」</t>
    <rPh sb="4" eb="6">
      <t>ケイエイ</t>
    </rPh>
    <rPh sb="6" eb="8">
      <t>ヨウキュウ</t>
    </rPh>
    <rPh sb="11" eb="13">
      <t>カダイ</t>
    </rPh>
    <phoneticPr fontId="2"/>
  </si>
  <si>
    <t>Q2.「経営からの課題」の背景</t>
    <rPh sb="4" eb="6">
      <t>ケイエイ</t>
    </rPh>
    <rPh sb="9" eb="11">
      <t>カダイ</t>
    </rPh>
    <rPh sb="13" eb="15">
      <t>ハイケイ</t>
    </rPh>
    <phoneticPr fontId="2"/>
  </si>
  <si>
    <t>Q3.経営課題を解決するための「設備管理上の課題」</t>
    <phoneticPr fontId="2"/>
  </si>
  <si>
    <t>Q1.育成に当たり重視していること</t>
    <phoneticPr fontId="2"/>
  </si>
  <si>
    <t>Q2.育成に当たっての現状の課題</t>
    <rPh sb="3" eb="5">
      <t>イクセイ</t>
    </rPh>
    <rPh sb="6" eb="7">
      <t>ア</t>
    </rPh>
    <rPh sb="11" eb="13">
      <t>ゲンジョウ</t>
    </rPh>
    <rPh sb="14" eb="16">
      <t>カダイ</t>
    </rPh>
    <phoneticPr fontId="3"/>
  </si>
  <si>
    <t>問7.情報技術の導入と生産活動</t>
    <phoneticPr fontId="2"/>
  </si>
  <si>
    <t>問8.設備の故障対策と保全業務品質</t>
    <phoneticPr fontId="5"/>
  </si>
  <si>
    <t>Q1-2.故障の真因追究状況</t>
    <phoneticPr fontId="2"/>
  </si>
  <si>
    <t>Q1-3.故障真因追究が難しい設備的背景</t>
    <phoneticPr fontId="2"/>
  </si>
  <si>
    <t>Q1-4.故障真因追究が難しい人材的背景</t>
    <phoneticPr fontId="2"/>
  </si>
  <si>
    <t>Q1.専用機の新規導入方法</t>
    <rPh sb="3" eb="6">
      <t>センヨウキ</t>
    </rPh>
    <rPh sb="7" eb="9">
      <t>シンキ</t>
    </rPh>
    <rPh sb="9" eb="13">
      <t>ドウニュウホウホウ</t>
    </rPh>
    <phoneticPr fontId="3"/>
  </si>
  <si>
    <t>Q2.汎用機の新規導入方法</t>
    <rPh sb="3" eb="6">
      <t>ハンヨウキ</t>
    </rPh>
    <phoneticPr fontId="3"/>
  </si>
  <si>
    <t>Q3.MP情報の収集</t>
    <rPh sb="5" eb="7">
      <t>ジョウホウ</t>
    </rPh>
    <rPh sb="8" eb="10">
      <t>シュウシュウ</t>
    </rPh>
    <phoneticPr fontId="3"/>
  </si>
  <si>
    <t>活用できている</t>
    <rPh sb="0" eb="2">
      <t>カツヨウ</t>
    </rPh>
    <phoneticPr fontId="3"/>
  </si>
  <si>
    <t>活用できていない</t>
    <rPh sb="0" eb="2">
      <t>カツヨウ</t>
    </rPh>
    <phoneticPr fontId="3"/>
  </si>
  <si>
    <t>出荷1000億円以上（n=15）</t>
  </si>
  <si>
    <t>出荷1000億円未満（n=28）</t>
  </si>
  <si>
    <t>人員500人以上（n=40）</t>
  </si>
  <si>
    <t>人員500人未満（n=78）</t>
  </si>
  <si>
    <t>認定プラント（n=34）</t>
    <phoneticPr fontId="2"/>
  </si>
  <si>
    <t>装置（n=82）</t>
  </si>
  <si>
    <t>加工（n=68）</t>
  </si>
  <si>
    <t>その他（n=3）</t>
  </si>
  <si>
    <t>高温高圧（n=52）</t>
  </si>
  <si>
    <t>専用大型装置（n=8）</t>
  </si>
  <si>
    <t>ロボット・搬送組立（n=18）</t>
  </si>
  <si>
    <t>成形加工（n=38）</t>
  </si>
  <si>
    <t>複数装置組立（n=14）</t>
  </si>
  <si>
    <t>一品生産（n=10）</t>
  </si>
  <si>
    <t>製造承認（n=3）</t>
  </si>
  <si>
    <t>全体（n=153）</t>
    <phoneticPr fontId="2"/>
  </si>
  <si>
    <t>SQ2.MP情報の活用</t>
    <rPh sb="6" eb="8">
      <t>ジョウホウ</t>
    </rPh>
    <rPh sb="9" eb="11">
      <t>カツヨウ</t>
    </rPh>
    <phoneticPr fontId="3"/>
  </si>
  <si>
    <t>SQ3.MP情報が活用できている理由</t>
    <rPh sb="6" eb="8">
      <t>ジョウホウ</t>
    </rPh>
    <rPh sb="9" eb="11">
      <t>カツヨウ</t>
    </rPh>
    <rPh sb="16" eb="18">
      <t>リユウ</t>
    </rPh>
    <phoneticPr fontId="3"/>
  </si>
  <si>
    <t>情報を見付けやすい</t>
    <rPh sb="0" eb="2">
      <t>ジョウホウ</t>
    </rPh>
    <rPh sb="3" eb="5">
      <t>ミツ</t>
    </rPh>
    <phoneticPr fontId="3"/>
  </si>
  <si>
    <t>有用性高い</t>
    <rPh sb="0" eb="3">
      <t>ユウヨウセイ</t>
    </rPh>
    <rPh sb="3" eb="4">
      <t>タカ</t>
    </rPh>
    <phoneticPr fontId="3"/>
  </si>
  <si>
    <t>活用の仕組みが機能</t>
    <rPh sb="0" eb="2">
      <t>カツヨウ</t>
    </rPh>
    <rPh sb="3" eb="5">
      <t>シク</t>
    </rPh>
    <rPh sb="7" eb="9">
      <t>キノウ</t>
    </rPh>
    <phoneticPr fontId="3"/>
  </si>
  <si>
    <t>SQ4.MP情報が活用できていない理由</t>
    <rPh sb="6" eb="8">
      <t>ジョウホウ</t>
    </rPh>
    <rPh sb="9" eb="11">
      <t>カツヨウ</t>
    </rPh>
    <rPh sb="17" eb="19">
      <t>リユウ</t>
    </rPh>
    <phoneticPr fontId="3"/>
  </si>
  <si>
    <t>情報が見付けにくい</t>
    <rPh sb="0" eb="2">
      <t>ジョウホウ</t>
    </rPh>
    <rPh sb="3" eb="5">
      <t>ミツ</t>
    </rPh>
    <phoneticPr fontId="3"/>
  </si>
  <si>
    <t>有用性低い</t>
    <rPh sb="0" eb="3">
      <t>ユウヨウセイ</t>
    </rPh>
    <rPh sb="3" eb="4">
      <t>ヒク</t>
    </rPh>
    <phoneticPr fontId="3"/>
  </si>
  <si>
    <t>活用の仕組みなし・形骸化</t>
    <rPh sb="0" eb="2">
      <t>カツヨウ</t>
    </rPh>
    <rPh sb="3" eb="5">
      <t>シク</t>
    </rPh>
    <rPh sb="9" eb="12">
      <t>ケイガイカ</t>
    </rPh>
    <phoneticPr fontId="3"/>
  </si>
  <si>
    <t>Q4.MP情報の質</t>
    <rPh sb="5" eb="7">
      <t>ジョウホウ</t>
    </rPh>
    <rPh sb="8" eb="9">
      <t>シツ</t>
    </rPh>
    <phoneticPr fontId="3"/>
  </si>
  <si>
    <t>情報の分析・加工なし、質不明</t>
    <rPh sb="0" eb="2">
      <t>ジョウホウ</t>
    </rPh>
    <rPh sb="3" eb="5">
      <t>ブンセキ</t>
    </rPh>
    <rPh sb="6" eb="8">
      <t>カコウ</t>
    </rPh>
    <rPh sb="11" eb="14">
      <t>シツフメイ</t>
    </rPh>
    <phoneticPr fontId="3"/>
  </si>
  <si>
    <t>情報の分析・加工なし、質低い</t>
    <rPh sb="0" eb="2">
      <t>ジョウホウ</t>
    </rPh>
    <rPh sb="3" eb="5">
      <t>ブンセキ</t>
    </rPh>
    <rPh sb="6" eb="8">
      <t>カコウ</t>
    </rPh>
    <rPh sb="11" eb="12">
      <t>シツ</t>
    </rPh>
    <rPh sb="12" eb="13">
      <t>ヒク</t>
    </rPh>
    <phoneticPr fontId="3"/>
  </si>
  <si>
    <t>情報の分析・加工なし、質平均</t>
    <rPh sb="0" eb="2">
      <t>ジョウホウ</t>
    </rPh>
    <rPh sb="3" eb="5">
      <t>ブンセキ</t>
    </rPh>
    <rPh sb="6" eb="8">
      <t>カコウ</t>
    </rPh>
    <rPh sb="11" eb="12">
      <t>シツ</t>
    </rPh>
    <rPh sb="12" eb="14">
      <t>ヘイキン</t>
    </rPh>
    <phoneticPr fontId="3"/>
  </si>
  <si>
    <t>情報の分析・加工なし、質高い</t>
    <rPh sb="0" eb="2">
      <t>ジョウホウ</t>
    </rPh>
    <rPh sb="3" eb="5">
      <t>ブンセキ</t>
    </rPh>
    <rPh sb="6" eb="8">
      <t>カコウ</t>
    </rPh>
    <rPh sb="11" eb="12">
      <t>シツ</t>
    </rPh>
    <rPh sb="12" eb="13">
      <t>タカ</t>
    </rPh>
    <phoneticPr fontId="3"/>
  </si>
  <si>
    <t>情報の分析・加工実施、質不明</t>
    <rPh sb="0" eb="2">
      <t>ジョウホウ</t>
    </rPh>
    <rPh sb="3" eb="5">
      <t>ブンセキ</t>
    </rPh>
    <rPh sb="6" eb="8">
      <t>カコウ</t>
    </rPh>
    <rPh sb="8" eb="10">
      <t>ジッシ</t>
    </rPh>
    <rPh sb="11" eb="14">
      <t>シツフメイ</t>
    </rPh>
    <phoneticPr fontId="3"/>
  </si>
  <si>
    <t>情報の分析・加工実施、質低い</t>
    <rPh sb="0" eb="2">
      <t>ジョウホウ</t>
    </rPh>
    <rPh sb="3" eb="5">
      <t>ブンセキ</t>
    </rPh>
    <rPh sb="6" eb="8">
      <t>カコウ</t>
    </rPh>
    <rPh sb="11" eb="12">
      <t>シツ</t>
    </rPh>
    <rPh sb="12" eb="13">
      <t>ヒク</t>
    </rPh>
    <phoneticPr fontId="3"/>
  </si>
  <si>
    <t>情報の分析・加工実施、質平均</t>
    <rPh sb="0" eb="2">
      <t>ジョウホウ</t>
    </rPh>
    <rPh sb="3" eb="5">
      <t>ブンセキ</t>
    </rPh>
    <rPh sb="6" eb="8">
      <t>カコウ</t>
    </rPh>
    <rPh sb="11" eb="12">
      <t>シツ</t>
    </rPh>
    <rPh sb="12" eb="14">
      <t>ヘイキン</t>
    </rPh>
    <phoneticPr fontId="3"/>
  </si>
  <si>
    <t>情報の分析・加工実施、質高い</t>
    <rPh sb="0" eb="2">
      <t>ジョウホウ</t>
    </rPh>
    <rPh sb="3" eb="5">
      <t>ブンセキ</t>
    </rPh>
    <rPh sb="6" eb="8">
      <t>カコウ</t>
    </rPh>
    <rPh sb="11" eb="12">
      <t>シツ</t>
    </rPh>
    <rPh sb="12" eb="13">
      <t>タカ</t>
    </rPh>
    <phoneticPr fontId="3"/>
  </si>
  <si>
    <t>問10.設備管理・設備保全に関する投入資源（人）</t>
    <phoneticPr fontId="2"/>
  </si>
  <si>
    <t>装置（n=116）</t>
  </si>
  <si>
    <t>加工（n=101）</t>
  </si>
  <si>
    <t>その他（n=8）</t>
  </si>
  <si>
    <t>高温高圧（n=66）</t>
  </si>
  <si>
    <t>ロボット・搬送組立（n=30）</t>
  </si>
  <si>
    <t>成形加工（n=52）</t>
  </si>
  <si>
    <t>その他（n=21）</t>
  </si>
  <si>
    <t>認定プラント（n=45）</t>
    <phoneticPr fontId="2"/>
  </si>
  <si>
    <t>設置している</t>
    <rPh sb="0" eb="2">
      <t>セッチ</t>
    </rPh>
    <phoneticPr fontId="3"/>
  </si>
  <si>
    <t>設置していない</t>
    <rPh sb="0" eb="2">
      <t>セッチ</t>
    </rPh>
    <phoneticPr fontId="3"/>
  </si>
  <si>
    <t>業種</t>
    <rPh sb="0" eb="2">
      <t>ギョウシュ</t>
    </rPh>
    <phoneticPr fontId="4"/>
  </si>
  <si>
    <t>100人未満（n=58）</t>
  </si>
  <si>
    <t>～500人未満（n=60）</t>
  </si>
  <si>
    <t>～1,000人未満（n=16）</t>
  </si>
  <si>
    <t>1,000人以上（n=35）</t>
  </si>
  <si>
    <t>SQ1.保全部門を設置していない場合の担当部門（回答数）</t>
    <rPh sb="4" eb="6">
      <t>ホゼン</t>
    </rPh>
    <rPh sb="6" eb="8">
      <t>ブモン</t>
    </rPh>
    <rPh sb="9" eb="11">
      <t>セッチ</t>
    </rPh>
    <rPh sb="16" eb="18">
      <t>バアイ</t>
    </rPh>
    <rPh sb="19" eb="21">
      <t>タントウ</t>
    </rPh>
    <rPh sb="21" eb="23">
      <t>ブモン</t>
    </rPh>
    <rPh sb="24" eb="27">
      <t>カイトウスウ</t>
    </rPh>
    <phoneticPr fontId="3"/>
  </si>
  <si>
    <t>全体（n=20）</t>
  </si>
  <si>
    <t>装置（n=5）</t>
  </si>
  <si>
    <t>加工（n=14）</t>
  </si>
  <si>
    <t>100人未満（n=9）</t>
  </si>
  <si>
    <t>～500人未満（n=3）</t>
  </si>
  <si>
    <t>1,000人以上（n=3）</t>
  </si>
  <si>
    <t>製造部門</t>
    <rPh sb="0" eb="2">
      <t>セイゾウ</t>
    </rPh>
    <rPh sb="2" eb="4">
      <t>ブモン</t>
    </rPh>
    <phoneticPr fontId="3"/>
  </si>
  <si>
    <t>事務間接部門およびその他部門</t>
    <rPh sb="0" eb="2">
      <t>ジム</t>
    </rPh>
    <rPh sb="2" eb="4">
      <t>カンセツ</t>
    </rPh>
    <rPh sb="4" eb="6">
      <t>ブモン</t>
    </rPh>
    <rPh sb="11" eb="12">
      <t>ホカ</t>
    </rPh>
    <rPh sb="12" eb="14">
      <t>ブモン</t>
    </rPh>
    <phoneticPr fontId="3"/>
  </si>
  <si>
    <t>保全はすべて外注ため、保全管理のみ</t>
    <rPh sb="0" eb="2">
      <t>ホゼン</t>
    </rPh>
    <rPh sb="6" eb="8">
      <t>ガイチュウ</t>
    </rPh>
    <rPh sb="11" eb="13">
      <t>ホゼン</t>
    </rPh>
    <rPh sb="13" eb="15">
      <t>カンリ</t>
    </rPh>
    <phoneticPr fontId="3"/>
  </si>
  <si>
    <t>成形加工（n=4）</t>
  </si>
  <si>
    <t>一品生産（n=6）</t>
  </si>
  <si>
    <t>その他（n=4）</t>
  </si>
  <si>
    <t>■業種別の人員数と年齢構成（業種別）</t>
    <rPh sb="1" eb="3">
      <t>ギョウシュ</t>
    </rPh>
    <rPh sb="3" eb="4">
      <t>ベツ</t>
    </rPh>
    <rPh sb="5" eb="8">
      <t>ジンインスウ</t>
    </rPh>
    <rPh sb="9" eb="11">
      <t>ネンレイ</t>
    </rPh>
    <rPh sb="11" eb="13">
      <t>コウセイ</t>
    </rPh>
    <rPh sb="14" eb="17">
      <t>ギョウシュベツ</t>
    </rPh>
    <phoneticPr fontId="3"/>
  </si>
  <si>
    <t>保全部門　人員数合計</t>
    <rPh sb="0" eb="2">
      <t>ホゼン</t>
    </rPh>
    <rPh sb="2" eb="4">
      <t>ブモン</t>
    </rPh>
    <rPh sb="5" eb="8">
      <t>ジンインスウ</t>
    </rPh>
    <rPh sb="8" eb="10">
      <t>ゴウケイ</t>
    </rPh>
    <phoneticPr fontId="3"/>
  </si>
  <si>
    <t>保全部門　平均人員数</t>
    <rPh sb="0" eb="2">
      <t>ホゼン</t>
    </rPh>
    <rPh sb="2" eb="4">
      <t>ブモン</t>
    </rPh>
    <rPh sb="5" eb="7">
      <t>ヘイキン</t>
    </rPh>
    <rPh sb="7" eb="10">
      <t>ジンインスウ</t>
    </rPh>
    <phoneticPr fontId="3"/>
  </si>
  <si>
    <t>製造部門　人員数合計</t>
    <rPh sb="0" eb="2">
      <t>セイゾウ</t>
    </rPh>
    <rPh sb="2" eb="4">
      <t>ブモン</t>
    </rPh>
    <phoneticPr fontId="3"/>
  </si>
  <si>
    <t>製造部門　平均人員数</t>
    <rPh sb="0" eb="2">
      <t>セイゾウ</t>
    </rPh>
    <rPh sb="2" eb="4">
      <t>ブモン</t>
    </rPh>
    <phoneticPr fontId="3"/>
  </si>
  <si>
    <t>その他部門　人員数合計</t>
    <rPh sb="2" eb="3">
      <t>ホカ</t>
    </rPh>
    <rPh sb="3" eb="5">
      <t>ブモン</t>
    </rPh>
    <phoneticPr fontId="3"/>
  </si>
  <si>
    <t>その他部門　平均人員数</t>
    <rPh sb="2" eb="3">
      <t>ホカ</t>
    </rPh>
    <rPh sb="3" eb="5">
      <t>ブモン</t>
    </rPh>
    <phoneticPr fontId="3"/>
  </si>
  <si>
    <t>事務・間接部門　人員数合計</t>
    <rPh sb="0" eb="2">
      <t>ジム</t>
    </rPh>
    <rPh sb="3" eb="5">
      <t>カンセツ</t>
    </rPh>
    <rPh sb="5" eb="7">
      <t>ブモン</t>
    </rPh>
    <phoneticPr fontId="3"/>
  </si>
  <si>
    <t>事務・間接部門　平均人員数</t>
    <rPh sb="0" eb="2">
      <t>ジム</t>
    </rPh>
    <rPh sb="3" eb="5">
      <t>カンセツ</t>
    </rPh>
    <rPh sb="5" eb="7">
      <t>ブモン</t>
    </rPh>
    <phoneticPr fontId="3"/>
  </si>
  <si>
    <t>保全部門</t>
    <rPh sb="0" eb="2">
      <t>ホゼン</t>
    </rPh>
    <rPh sb="2" eb="4">
      <t>ブモン</t>
    </rPh>
    <phoneticPr fontId="3"/>
  </si>
  <si>
    <t>その他部門</t>
    <rPh sb="2" eb="3">
      <t>ホカ</t>
    </rPh>
    <rPh sb="3" eb="5">
      <t>ブモン</t>
    </rPh>
    <phoneticPr fontId="3"/>
  </si>
  <si>
    <t>事務・間接部門</t>
    <rPh sb="0" eb="2">
      <t>ジム</t>
    </rPh>
    <rPh sb="3" eb="5">
      <t>カンセツ</t>
    </rPh>
    <rPh sb="5" eb="7">
      <t>ブモン</t>
    </rPh>
    <phoneticPr fontId="3"/>
  </si>
  <si>
    <t>全体</t>
  </si>
  <si>
    <t>装置型産業</t>
  </si>
  <si>
    <t>～20代</t>
  </si>
  <si>
    <t>30代</t>
  </si>
  <si>
    <t>40代</t>
  </si>
  <si>
    <t>50代</t>
  </si>
  <si>
    <t>60代</t>
  </si>
  <si>
    <t>加工組立型産業</t>
  </si>
  <si>
    <t>■業種別の人員数と年齢構成（人員規模別）</t>
    <rPh sb="1" eb="3">
      <t>ギョウシュ</t>
    </rPh>
    <rPh sb="3" eb="4">
      <t>ベツ</t>
    </rPh>
    <rPh sb="5" eb="8">
      <t>ジンインスウ</t>
    </rPh>
    <rPh sb="9" eb="11">
      <t>ネンレイ</t>
    </rPh>
    <rPh sb="11" eb="13">
      <t>コウセイ</t>
    </rPh>
    <rPh sb="14" eb="16">
      <t>ジンイン</t>
    </rPh>
    <rPh sb="16" eb="19">
      <t>キボベツ</t>
    </rPh>
    <phoneticPr fontId="3"/>
  </si>
  <si>
    <t>100人未満</t>
  </si>
  <si>
    <t>～500人未満</t>
  </si>
  <si>
    <t>～1,000人未満</t>
  </si>
  <si>
    <t>1,000人以上</t>
  </si>
  <si>
    <t>■業種別の人員数と年齢構成（プロセスライン別）</t>
    <rPh sb="1" eb="3">
      <t>ギョウシュ</t>
    </rPh>
    <rPh sb="3" eb="4">
      <t>ベツ</t>
    </rPh>
    <rPh sb="5" eb="8">
      <t>ジンインスウ</t>
    </rPh>
    <rPh sb="9" eb="11">
      <t>ネンレイ</t>
    </rPh>
    <rPh sb="11" eb="13">
      <t>コウセイ</t>
    </rPh>
    <rPh sb="21" eb="22">
      <t>ベツ</t>
    </rPh>
    <phoneticPr fontId="3"/>
  </si>
  <si>
    <t>高温高圧</t>
  </si>
  <si>
    <t>専用大型装置</t>
  </si>
  <si>
    <t>ロボット・搬送組立</t>
  </si>
  <si>
    <t>成形加工</t>
  </si>
  <si>
    <t>複数装置組立</t>
  </si>
  <si>
    <t>一品生産</t>
  </si>
  <si>
    <t>製造承認</t>
  </si>
  <si>
    <t>■スキル保有者の状況</t>
    <rPh sb="4" eb="7">
      <t>ホユウシャ</t>
    </rPh>
    <rPh sb="8" eb="10">
      <t>ジョウキョウ</t>
    </rPh>
    <phoneticPr fontId="3"/>
  </si>
  <si>
    <t>スキル保有者比率</t>
    <rPh sb="3" eb="6">
      <t>ホユウシャ</t>
    </rPh>
    <rPh sb="6" eb="8">
      <t>ヒリツ</t>
    </rPh>
    <phoneticPr fontId="3"/>
  </si>
  <si>
    <t>■スキル保有者の年齢構成</t>
    <rPh sb="4" eb="7">
      <t>ホユウシャ</t>
    </rPh>
    <rPh sb="8" eb="10">
      <t>ネンレイ</t>
    </rPh>
    <rPh sb="10" eb="12">
      <t>コウセイ</t>
    </rPh>
    <phoneticPr fontId="3"/>
  </si>
  <si>
    <t>～20代</t>
    <rPh sb="3" eb="4">
      <t>ダイ</t>
    </rPh>
    <phoneticPr fontId="3"/>
  </si>
  <si>
    <t>30代</t>
    <rPh sb="2" eb="3">
      <t>ダイ</t>
    </rPh>
    <phoneticPr fontId="3"/>
  </si>
  <si>
    <t>40代</t>
    <rPh sb="2" eb="3">
      <t>ダイ</t>
    </rPh>
    <phoneticPr fontId="3"/>
  </si>
  <si>
    <t>50代</t>
    <rPh sb="2" eb="3">
      <t>ダイ</t>
    </rPh>
    <phoneticPr fontId="3"/>
  </si>
  <si>
    <t>60代</t>
    <rPh sb="2" eb="3">
      <t>ダイ</t>
    </rPh>
    <phoneticPr fontId="3"/>
  </si>
  <si>
    <t>■部門従業員の職能割合</t>
    <rPh sb="1" eb="3">
      <t>ブモン</t>
    </rPh>
    <rPh sb="3" eb="6">
      <t>ジュウギョウイン</t>
    </rPh>
    <rPh sb="7" eb="9">
      <t>ショクノウ</t>
    </rPh>
    <rPh sb="9" eb="11">
      <t>ワリアイ</t>
    </rPh>
    <phoneticPr fontId="3"/>
  </si>
  <si>
    <t>機械</t>
    <rPh sb="0" eb="2">
      <t>キカイ</t>
    </rPh>
    <phoneticPr fontId="3"/>
  </si>
  <si>
    <t>電気</t>
    <rPh sb="0" eb="2">
      <t>デンキ</t>
    </rPh>
    <phoneticPr fontId="3"/>
  </si>
  <si>
    <t>計装</t>
    <rPh sb="0" eb="2">
      <t>ケイソウ</t>
    </rPh>
    <phoneticPr fontId="3"/>
  </si>
  <si>
    <t>土建</t>
    <rPh sb="0" eb="2">
      <t>ドケン</t>
    </rPh>
    <phoneticPr fontId="3"/>
  </si>
  <si>
    <t>ソフトウェア</t>
  </si>
  <si>
    <t>複数保有</t>
    <rPh sb="0" eb="2">
      <t>フクスウ</t>
    </rPh>
    <rPh sb="2" eb="4">
      <t>ホユウ</t>
    </rPh>
    <phoneticPr fontId="3"/>
  </si>
  <si>
    <t>②今回調査による部門別構成比（％）
（本調査結果）</t>
  </si>
  <si>
    <t>従業員数の推計（千人）
（①×②）</t>
  </si>
  <si>
    <t>保全
部門</t>
  </si>
  <si>
    <t>製造
部門</t>
  </si>
  <si>
    <t>その他
部門</t>
  </si>
  <si>
    <t>事務･間接部門</t>
  </si>
  <si>
    <t>その他部門</t>
  </si>
  <si>
    <t>合計</t>
  </si>
  <si>
    <t>問10.設備管理・設備保全に関する投入資源（人）</t>
    <rPh sb="0" eb="1">
      <t>トイ</t>
    </rPh>
    <phoneticPr fontId="3"/>
  </si>
  <si>
    <t>Q3.設備管理に関わる人員数の増減傾向</t>
    <phoneticPr fontId="2"/>
  </si>
  <si>
    <t>該当数</t>
    <rPh sb="0" eb="2">
      <t>ガイトウ</t>
    </rPh>
    <rPh sb="2" eb="3">
      <t>スウ</t>
    </rPh>
    <phoneticPr fontId="2"/>
  </si>
  <si>
    <t>認定プラント（n=42）</t>
  </si>
  <si>
    <t>全体（n=214）</t>
  </si>
  <si>
    <t>装置（n=115）</t>
  </si>
  <si>
    <t>加工（n=94）</t>
  </si>
  <si>
    <t>その他（n=5）</t>
  </si>
  <si>
    <t>ロボット・搬送組立（n=28）</t>
  </si>
  <si>
    <t>成形加工（n=53）</t>
  </si>
  <si>
    <t>一品生産（n=17）</t>
  </si>
  <si>
    <t>その他（n=15）</t>
  </si>
  <si>
    <t>＜合計＞</t>
    <rPh sb="1" eb="3">
      <t>ゴウケイ</t>
    </rPh>
    <phoneticPr fontId="3"/>
  </si>
  <si>
    <t>全体（n=213）</t>
  </si>
  <si>
    <t>装置（n=114）</t>
  </si>
  <si>
    <t>運転部門</t>
    <phoneticPr fontId="2"/>
  </si>
  <si>
    <t>技術スタッフ
部門</t>
    <phoneticPr fontId="2"/>
  </si>
  <si>
    <t>その他（n=6）</t>
  </si>
  <si>
    <t>高温高圧（n=65）</t>
  </si>
  <si>
    <t>ロボット・搬送組立（n=29）</t>
  </si>
  <si>
    <t>1000億円以上（n=17）</t>
  </si>
  <si>
    <t>1000億円未満（n=41）</t>
  </si>
  <si>
    <t>500人以上（n=50）</t>
  </si>
  <si>
    <t>500人未満（n=115）</t>
  </si>
  <si>
    <t>会社として継続的取得</t>
  </si>
  <si>
    <t>自主的な取得推奨</t>
  </si>
  <si>
    <t>すでに対象者が一巡</t>
  </si>
  <si>
    <t>他の資格推奨</t>
  </si>
  <si>
    <t>取得を進める環境でない</t>
  </si>
  <si>
    <t>会社として継続的取得</t>
    <phoneticPr fontId="2"/>
  </si>
  <si>
    <t>自主的な取得推奨</t>
    <phoneticPr fontId="2"/>
  </si>
  <si>
    <t>すでに対象者が一巡</t>
    <phoneticPr fontId="2"/>
  </si>
  <si>
    <t>他の資格推奨</t>
    <phoneticPr fontId="2"/>
  </si>
  <si>
    <t>取得を進める環境でない</t>
    <phoneticPr fontId="2"/>
  </si>
  <si>
    <t>その他</t>
    <phoneticPr fontId="2"/>
  </si>
  <si>
    <t>全体（n=215）</t>
  </si>
  <si>
    <t>装置（n=113）</t>
  </si>
  <si>
    <t>加工（n=97）</t>
  </si>
  <si>
    <t>高温高圧（n=62）</t>
  </si>
  <si>
    <t>ロボット・搬送組立（n=26）</t>
  </si>
  <si>
    <t>一品生産（n=15）</t>
  </si>
  <si>
    <t>全体（n=209）</t>
  </si>
  <si>
    <t>装置（n=112）</t>
  </si>
  <si>
    <t>加工（n=93）</t>
  </si>
  <si>
    <t>500人未満（n=112）</t>
  </si>
  <si>
    <t>認定プラント（n=42）</t>
    <phoneticPr fontId="2"/>
  </si>
  <si>
    <t>問12.TPMの取組み</t>
    <phoneticPr fontId="2"/>
  </si>
  <si>
    <t>Q1.TPMについて</t>
    <phoneticPr fontId="2"/>
  </si>
  <si>
    <t>詳しく知っている</t>
    <phoneticPr fontId="2"/>
  </si>
  <si>
    <t>ある程度は知っている</t>
    <phoneticPr fontId="2"/>
  </si>
  <si>
    <t>名前を聞いたことがある</t>
    <phoneticPr fontId="2"/>
  </si>
  <si>
    <t>知らない</t>
    <phoneticPr fontId="2"/>
  </si>
  <si>
    <t>装置（n=111）</t>
  </si>
  <si>
    <t>加工（n=95）</t>
  </si>
  <si>
    <t>高温高圧（n=64）</t>
  </si>
  <si>
    <t>1000億円未満（n=36）</t>
  </si>
  <si>
    <t>500人以上（n=49）</t>
  </si>
  <si>
    <t>500人未満（n=104）</t>
  </si>
  <si>
    <t>認定プラント（n=43）</t>
    <phoneticPr fontId="2"/>
  </si>
  <si>
    <t>Q2.TPM活動の実施について</t>
    <phoneticPr fontId="2"/>
  </si>
  <si>
    <t>単位：%</t>
    <rPh sb="0" eb="2">
      <t>タンイ</t>
    </rPh>
    <phoneticPr fontId="2"/>
  </si>
  <si>
    <t>実施している</t>
    <phoneticPr fontId="2"/>
  </si>
  <si>
    <t>実施していない</t>
    <phoneticPr fontId="2"/>
  </si>
  <si>
    <t>全体（n=204）</t>
  </si>
  <si>
    <t>加工（n=92）</t>
  </si>
  <si>
    <t>高温高圧（n=61）</t>
  </si>
  <si>
    <t>その他（n=14）</t>
  </si>
  <si>
    <t>1000億円以上（n=16）</t>
  </si>
  <si>
    <t>SQ1.（TPMを実施の場合）TPM活動の状況</t>
    <rPh sb="9" eb="11">
      <t>ジッシ</t>
    </rPh>
    <rPh sb="12" eb="14">
      <t>バアイ</t>
    </rPh>
    <rPh sb="18" eb="20">
      <t>カツドウ</t>
    </rPh>
    <rPh sb="21" eb="23">
      <t>ジョウキョウ</t>
    </rPh>
    <phoneticPr fontId="3"/>
  </si>
  <si>
    <t>従前から継続実施</t>
    <phoneticPr fontId="2"/>
  </si>
  <si>
    <t>最近始めた</t>
    <phoneticPr fontId="2"/>
  </si>
  <si>
    <t>再実施</t>
    <phoneticPr fontId="2"/>
  </si>
  <si>
    <t>TPM優秀賞へ挑戦予定</t>
    <phoneticPr fontId="2"/>
  </si>
  <si>
    <t>全体（n=132）</t>
  </si>
  <si>
    <t>装置（n=65）</t>
  </si>
  <si>
    <t>加工（n=66）</t>
  </si>
  <si>
    <t>高温高圧（n=37）</t>
  </si>
  <si>
    <t>専用大型装置（n=4）</t>
  </si>
  <si>
    <t>ロボット・搬送組立（n=20）</t>
  </si>
  <si>
    <t>成形加工（n=39）</t>
  </si>
  <si>
    <t>複数装置組立（n=13）</t>
  </si>
  <si>
    <t>製造承認（n=4）</t>
  </si>
  <si>
    <t>1000億円以上（n=11）</t>
  </si>
  <si>
    <t>1000億円未満（n=18）</t>
  </si>
  <si>
    <t>500人以上（n=31）</t>
  </si>
  <si>
    <t>500人未満（n=66）</t>
  </si>
  <si>
    <t>認定プラント（n=23）</t>
    <phoneticPr fontId="2"/>
  </si>
  <si>
    <t>SQ2 （TPMを実施の場合）重点取組み項目</t>
    <rPh sb="12" eb="14">
      <t>バアイ</t>
    </rPh>
    <phoneticPr fontId="3"/>
  </si>
  <si>
    <t>カーボンニュートラル</t>
    <phoneticPr fontId="2"/>
  </si>
  <si>
    <t>DX</t>
    <phoneticPr fontId="2"/>
  </si>
  <si>
    <t>SCM</t>
    <phoneticPr fontId="2"/>
  </si>
  <si>
    <t>ISO・IATF等</t>
    <phoneticPr fontId="2"/>
  </si>
  <si>
    <t>他手法・考え方</t>
    <phoneticPr fontId="2"/>
  </si>
  <si>
    <t>認定プラント（n=17）</t>
    <phoneticPr fontId="2"/>
  </si>
  <si>
    <t>全体（n=72）</t>
  </si>
  <si>
    <t>装置（n=43）</t>
  </si>
  <si>
    <t>加工（n=26）</t>
  </si>
  <si>
    <t>高温高圧（n=24）</t>
  </si>
  <si>
    <t>ロボット・搬送組立（n=6）</t>
  </si>
  <si>
    <t>成形加工（n=11）</t>
  </si>
  <si>
    <t>複数装置組立（n=7）</t>
  </si>
  <si>
    <t>一品生産（n=8）</t>
  </si>
  <si>
    <t>その他（n=9）</t>
  </si>
  <si>
    <t>1000億円以上（n=5）</t>
  </si>
  <si>
    <t>500人以上（n=18）</t>
  </si>
  <si>
    <t>500人未満（n=36）</t>
  </si>
  <si>
    <t>TPM以外の活動を実施</t>
    <phoneticPr fontId="2"/>
  </si>
  <si>
    <t>TPMの必要性を感じない</t>
    <phoneticPr fontId="2"/>
  </si>
  <si>
    <t>現状維持で精いっぱい</t>
    <phoneticPr fontId="2"/>
  </si>
  <si>
    <t>今後活動予定</t>
    <phoneticPr fontId="2"/>
  </si>
  <si>
    <t>・ものづくり技術の維持向上</t>
  </si>
  <si>
    <t>・生産性向上</t>
  </si>
  <si>
    <t>・特に上記のような取り組みはない</t>
  </si>
  <si>
    <t>・安定稼働</t>
  </si>
  <si>
    <t>・現場改善</t>
  </si>
  <si>
    <t>・特になし</t>
  </si>
  <si>
    <t>・トラブル削減、品質改良など</t>
  </si>
  <si>
    <t>・第一歩を歩み始めたばかりです。</t>
  </si>
  <si>
    <t>・課題解決手法</t>
  </si>
  <si>
    <t>・改善活動・5Ｓ活動</t>
  </si>
  <si>
    <t>・品質保全</t>
  </si>
  <si>
    <t>・始めたばかり</t>
  </si>
  <si>
    <t>・コストダウン，故障低減</t>
  </si>
  <si>
    <t>・5S,自主保全、計画保全、教育、コスト管理、品質管理</t>
  </si>
  <si>
    <t>・計画保全、自主保全の推進</t>
  </si>
  <si>
    <t>・各課の会社方針に沿った課題の解決</t>
  </si>
  <si>
    <t>保全マネジメントサイクル</t>
  </si>
  <si>
    <t>故障再発・未然防止</t>
  </si>
  <si>
    <t>保全データ活用・分析</t>
  </si>
  <si>
    <t xml:space="preserve">情報・通信技術 </t>
  </si>
  <si>
    <t>外注管理</t>
  </si>
  <si>
    <t>カーボンニュートラル対応（n=40）</t>
  </si>
  <si>
    <t>DX対応（n=61）</t>
  </si>
  <si>
    <t>リスク想定と投資・予算基準</t>
    <rPh sb="3" eb="5">
      <t>ソウテイ</t>
    </rPh>
    <rPh sb="6" eb="8">
      <t>トウシ</t>
    </rPh>
    <rPh sb="9" eb="11">
      <t>ヨサン</t>
    </rPh>
    <rPh sb="11" eb="13">
      <t>キジュン</t>
    </rPh>
    <phoneticPr fontId="1"/>
  </si>
  <si>
    <t>設備寿命予測・延長</t>
    <rPh sb="0" eb="2">
      <t>セツビ</t>
    </rPh>
    <phoneticPr fontId="1"/>
  </si>
  <si>
    <t>稼働中設備データの活用</t>
    <rPh sb="9" eb="11">
      <t>カツヨウ</t>
    </rPh>
    <phoneticPr fontId="1"/>
  </si>
  <si>
    <t>専門的な保全技術</t>
    <rPh sb="0" eb="3">
      <t>センモンテキ</t>
    </rPh>
    <rPh sb="4" eb="6">
      <t>ホゼン</t>
    </rPh>
    <rPh sb="6" eb="8">
      <t>ギジュツ</t>
    </rPh>
    <phoneticPr fontId="1"/>
  </si>
  <si>
    <t>設計段階の保全品質</t>
    <rPh sb="0" eb="2">
      <t>セッケイ</t>
    </rPh>
    <rPh sb="2" eb="4">
      <t>ダンカイ</t>
    </rPh>
    <rPh sb="5" eb="7">
      <t>ホゼン</t>
    </rPh>
    <rPh sb="7" eb="9">
      <t>ヒンシツ</t>
    </rPh>
    <phoneticPr fontId="1"/>
  </si>
  <si>
    <t>運転段階の保全品質</t>
    <rPh sb="0" eb="2">
      <t>ウンテン</t>
    </rPh>
    <rPh sb="2" eb="4">
      <t>ダンカイ</t>
    </rPh>
    <rPh sb="5" eb="7">
      <t>ホゼン</t>
    </rPh>
    <rPh sb="7" eb="9">
      <t>ヒンシツ</t>
    </rPh>
    <phoneticPr fontId="1"/>
  </si>
  <si>
    <t>人の作業品質・バラツキ</t>
    <rPh sb="0" eb="1">
      <t>ヒト</t>
    </rPh>
    <rPh sb="2" eb="4">
      <t>サギョウ</t>
    </rPh>
    <rPh sb="4" eb="6">
      <t>ヒンシツ</t>
    </rPh>
    <phoneticPr fontId="1"/>
  </si>
  <si>
    <t>要員の育成・確保の方法</t>
    <rPh sb="0" eb="2">
      <t>ヨウイン</t>
    </rPh>
    <rPh sb="3" eb="5">
      <t>イクセイ</t>
    </rPh>
    <rPh sb="6" eb="8">
      <t>カクホ</t>
    </rPh>
    <rPh sb="9" eb="11">
      <t>ホウホウ</t>
    </rPh>
    <phoneticPr fontId="1"/>
  </si>
  <si>
    <t>人に頼らない設備化</t>
    <rPh sb="0" eb="1">
      <t>ヒト</t>
    </rPh>
    <rPh sb="2" eb="3">
      <t>タヨ</t>
    </rPh>
    <rPh sb="6" eb="8">
      <t>セツビ</t>
    </rPh>
    <rPh sb="8" eb="9">
      <t>カ</t>
    </rPh>
    <phoneticPr fontId="1"/>
  </si>
  <si>
    <t>良品保証する設備条件</t>
    <rPh sb="0" eb="2">
      <t>リョウヒン</t>
    </rPh>
    <rPh sb="2" eb="4">
      <t>ホショウ</t>
    </rPh>
    <rPh sb="6" eb="10">
      <t>セツビジョウケン</t>
    </rPh>
    <phoneticPr fontId="1"/>
  </si>
  <si>
    <t>問13.TPMと国際規格・認証</t>
    <rPh sb="8" eb="12">
      <t>コクサイキカク</t>
    </rPh>
    <rPh sb="13" eb="15">
      <t>ニンショウ</t>
    </rPh>
    <phoneticPr fontId="3"/>
  </si>
  <si>
    <t>Q1.TPMの規格化・標準化</t>
    <rPh sb="7" eb="9">
      <t>キカク</t>
    </rPh>
    <rPh sb="9" eb="10">
      <t>カ</t>
    </rPh>
    <rPh sb="11" eb="14">
      <t>ヒョウジュンカ</t>
    </rPh>
    <phoneticPr fontId="3"/>
  </si>
  <si>
    <t>JISに定義</t>
    <phoneticPr fontId="2"/>
  </si>
  <si>
    <t>IATF16949の要求事項</t>
    <phoneticPr fontId="2"/>
  </si>
  <si>
    <t>PAS：1918の発行</t>
    <phoneticPr fontId="2"/>
  </si>
  <si>
    <t>該当なし</t>
    <phoneticPr fontId="2"/>
  </si>
  <si>
    <t>Q2.TPMの規格化・標準化によるTPMの位置付け</t>
    <rPh sb="7" eb="9">
      <t>キカク</t>
    </rPh>
    <rPh sb="9" eb="10">
      <t>カ</t>
    </rPh>
    <rPh sb="11" eb="14">
      <t>ヒョウジュンカ</t>
    </rPh>
    <rPh sb="21" eb="23">
      <t>イチ</t>
    </rPh>
    <rPh sb="23" eb="24">
      <t>ヅケ</t>
    </rPh>
    <phoneticPr fontId="3"/>
  </si>
  <si>
    <t>認定プラント（n=31）</t>
    <phoneticPr fontId="2"/>
  </si>
  <si>
    <t>1000億円以上（n=14）</t>
  </si>
  <si>
    <t>1000億円未満（n=33）</t>
  </si>
  <si>
    <t>500人以上（n=44）</t>
  </si>
  <si>
    <t>500人未満（n=83）</t>
  </si>
  <si>
    <t>全体（n=166）</t>
  </si>
  <si>
    <t>装置（n=84）</t>
  </si>
  <si>
    <t>加工（n=78）</t>
  </si>
  <si>
    <t>高温高圧（n=49）</t>
  </si>
  <si>
    <t>専用大型装置（n=7）</t>
  </si>
  <si>
    <t>ロボット・搬送組立（n=19）</t>
  </si>
  <si>
    <t>成形加工（n=41）</t>
  </si>
  <si>
    <t>複数装置組立（n=17）</t>
  </si>
  <si>
    <t>製造承認（n=6）</t>
  </si>
  <si>
    <t>重要・必要性高まる</t>
    <phoneticPr fontId="2"/>
  </si>
  <si>
    <t>変化なし</t>
    <phoneticPr fontId="2"/>
  </si>
  <si>
    <t>わからない</t>
    <phoneticPr fontId="2"/>
  </si>
  <si>
    <t>SQ1.TPMの重要性や必要性が高まる点</t>
    <rPh sb="8" eb="11">
      <t>ジュウヨウセイ</t>
    </rPh>
    <rPh sb="12" eb="14">
      <t>ヒツヨウ</t>
    </rPh>
    <rPh sb="14" eb="15">
      <t>セイ</t>
    </rPh>
    <rPh sb="16" eb="17">
      <t>タカ</t>
    </rPh>
    <rPh sb="19" eb="20">
      <t>テン</t>
    </rPh>
    <phoneticPr fontId="3"/>
  </si>
  <si>
    <t>認定プラント（n=6）</t>
    <phoneticPr fontId="2"/>
  </si>
  <si>
    <t>全体（n=52）</t>
  </si>
  <si>
    <t>装置（n=20）</t>
  </si>
  <si>
    <t>加工（n=31）</t>
  </si>
  <si>
    <t>高温高圧（n=11）</t>
  </si>
  <si>
    <t>ロボット・搬送組立（n=9）</t>
  </si>
  <si>
    <t>成形加工（n=13）</t>
  </si>
  <si>
    <t>複数装置組立（n=8）</t>
  </si>
  <si>
    <t>1000億円以上（n=3）</t>
  </si>
  <si>
    <t>1000億円未満（n=11）</t>
  </si>
  <si>
    <t>500人以上（n=19）</t>
  </si>
  <si>
    <t>500人未満（n=19）</t>
  </si>
  <si>
    <t>リスクマネジメント意識高まる</t>
    <phoneticPr fontId="2"/>
  </si>
  <si>
    <t>既存の拠点間での共通ルール</t>
    <phoneticPr fontId="2"/>
  </si>
  <si>
    <t>新拠点立上げ時の共通ルール</t>
    <phoneticPr fontId="2"/>
  </si>
  <si>
    <t>自社や拠点間の評価指標</t>
    <phoneticPr fontId="2"/>
  </si>
  <si>
    <t>認証取得の根拠</t>
    <phoneticPr fontId="2"/>
  </si>
  <si>
    <t>現場活動のプレゼンス向上</t>
    <phoneticPr fontId="2"/>
  </si>
  <si>
    <t>Q4.IATFの認証取得について</t>
    <rPh sb="8" eb="10">
      <t>ニンショウ</t>
    </rPh>
    <rPh sb="10" eb="12">
      <t>シュトク</t>
    </rPh>
    <phoneticPr fontId="5"/>
  </si>
  <si>
    <t>認定プラント（n=22）</t>
    <phoneticPr fontId="2"/>
  </si>
  <si>
    <t>全体（n=119）</t>
  </si>
  <si>
    <t>装置（n=59）</t>
  </si>
  <si>
    <t>加工（n=57）</t>
  </si>
  <si>
    <t>高温高圧（n=35）</t>
  </si>
  <si>
    <t>専用大型装置（n=5）</t>
  </si>
  <si>
    <t>ロボット・搬送組立（n=13）</t>
  </si>
  <si>
    <t>成形加工（n=30）</t>
  </si>
  <si>
    <t>複数装置組立（n=12）</t>
  </si>
  <si>
    <t>一品生産（n=12）</t>
  </si>
  <si>
    <t>1000億円未満（n=27）</t>
  </si>
  <si>
    <t>500人以上（n=35）</t>
  </si>
  <si>
    <t>500人未満（n=59）</t>
  </si>
  <si>
    <t>認証取得済み</t>
    <phoneticPr fontId="2"/>
  </si>
  <si>
    <t>必要であり取組み中</t>
    <phoneticPr fontId="2"/>
  </si>
  <si>
    <t>必要であり検討中</t>
    <phoneticPr fontId="2"/>
  </si>
  <si>
    <t>必要だが考えていない</t>
    <phoneticPr fontId="2"/>
  </si>
  <si>
    <t>自社には不要</t>
    <phoneticPr fontId="2"/>
  </si>
  <si>
    <t>問14.海外（国外）の生産状況</t>
    <rPh sb="13" eb="15">
      <t>ジョウキョウ</t>
    </rPh>
    <phoneticPr fontId="3"/>
  </si>
  <si>
    <t>Q1.海外生産割合の傾向</t>
    <rPh sb="3" eb="5">
      <t>カイガイ</t>
    </rPh>
    <rPh sb="5" eb="7">
      <t>セイサン</t>
    </rPh>
    <rPh sb="7" eb="9">
      <t>ワリアイ</t>
    </rPh>
    <rPh sb="10" eb="12">
      <t>ケイコウ</t>
    </rPh>
    <phoneticPr fontId="2"/>
  </si>
  <si>
    <t>認定プラント（n=41）</t>
    <phoneticPr fontId="2"/>
  </si>
  <si>
    <t>非常に拡大</t>
    <phoneticPr fontId="2"/>
  </si>
  <si>
    <t>やや拡大</t>
    <phoneticPr fontId="2"/>
  </si>
  <si>
    <t>変わらない</t>
    <phoneticPr fontId="2"/>
  </si>
  <si>
    <t>やや減少</t>
    <phoneticPr fontId="2"/>
  </si>
  <si>
    <t>減少傾向</t>
    <phoneticPr fontId="2"/>
  </si>
  <si>
    <t>海外生産なし</t>
    <phoneticPr fontId="2"/>
  </si>
  <si>
    <t>全体（n=185）</t>
  </si>
  <si>
    <t>装置（n=99）</t>
  </si>
  <si>
    <t>加工（n=82）</t>
  </si>
  <si>
    <t>高温高圧（n=58）</t>
  </si>
  <si>
    <t>ロボット・搬送組立（n=21）</t>
  </si>
  <si>
    <t>成形加工（n=46）</t>
  </si>
  <si>
    <t>複数装置組立（n=18）</t>
  </si>
  <si>
    <t>一品生産（n=16）</t>
  </si>
  <si>
    <t>その他（n=12）</t>
  </si>
  <si>
    <t>500人以上（n=45）</t>
  </si>
  <si>
    <t>500人未満（n=95）</t>
  </si>
  <si>
    <t>認定プラント（n=56）</t>
    <phoneticPr fontId="2"/>
  </si>
  <si>
    <t>1000億円以上（n=35）</t>
  </si>
  <si>
    <t>1000億円未満（n=13）</t>
  </si>
  <si>
    <t>500人以上（n=61）</t>
  </si>
  <si>
    <t>500人未満（n=96）</t>
  </si>
  <si>
    <t>全体（n=190）</t>
  </si>
  <si>
    <t>加工（n=74）</t>
  </si>
  <si>
    <t>高温高圧（n=79）</t>
  </si>
  <si>
    <t>専用大型装置（n=22）</t>
  </si>
  <si>
    <t>ロボット・搬送組立（n=32）</t>
  </si>
  <si>
    <t>成形加工（n=32）</t>
  </si>
  <si>
    <t>一品生産（n=4）</t>
  </si>
  <si>
    <t>Q2.海外生産現地の問題点</t>
    <phoneticPr fontId="2"/>
  </si>
  <si>
    <t>現地調達の設備信頼性</t>
    <phoneticPr fontId="2"/>
  </si>
  <si>
    <t>建設時エンジ・施工品質</t>
    <phoneticPr fontId="2"/>
  </si>
  <si>
    <t>保全作業・保全工事品質</t>
    <phoneticPr fontId="2"/>
  </si>
  <si>
    <t>設備老朽化・陳腐化</t>
    <phoneticPr fontId="2"/>
  </si>
  <si>
    <t>契約・保険・規格等の相違</t>
    <phoneticPr fontId="2"/>
  </si>
  <si>
    <t>納期・品質管理</t>
    <phoneticPr fontId="2"/>
  </si>
  <si>
    <t>不良品増加</t>
    <phoneticPr fontId="2"/>
  </si>
  <si>
    <t>現地リーダー資質</t>
    <phoneticPr fontId="2"/>
  </si>
  <si>
    <t>ワーカーの資質</t>
    <phoneticPr fontId="2"/>
  </si>
  <si>
    <t>人材定着率</t>
    <phoneticPr fontId="2"/>
  </si>
  <si>
    <t>コストアップ</t>
    <phoneticPr fontId="2"/>
  </si>
  <si>
    <t>技術流出</t>
    <phoneticPr fontId="2"/>
  </si>
  <si>
    <t>とくに課題はない</t>
    <phoneticPr fontId="2"/>
  </si>
  <si>
    <t>Q3.海外（国外）生産シフトの対応</t>
    <phoneticPr fontId="2"/>
  </si>
  <si>
    <t>責任者集合のグローバル会議</t>
    <phoneticPr fontId="2"/>
  </si>
  <si>
    <t>国内「設備管理・保全」標準のグローバル運用</t>
    <phoneticPr fontId="2"/>
  </si>
  <si>
    <t>国内からの技術・人材支援が功を奏している</t>
    <phoneticPr fontId="2"/>
  </si>
  <si>
    <t>海外拠点の水準が十分で、国内支援不要</t>
    <phoneticPr fontId="2"/>
  </si>
  <si>
    <t>「保全水準評価」を国内から海外拠点でも開始</t>
    <phoneticPr fontId="2"/>
  </si>
  <si>
    <t>国内・海外拠点のオペレーター水準比較</t>
    <phoneticPr fontId="2"/>
  </si>
  <si>
    <t>現地のTPM活動ニーズに国内マザーとして支援</t>
    <phoneticPr fontId="2"/>
  </si>
  <si>
    <t>問15.エンジニアリング会社、保守整備・検査関連会社の技術</t>
    <phoneticPr fontId="2"/>
  </si>
  <si>
    <t>Q1.設備管理課題への貢献</t>
    <phoneticPr fontId="2"/>
  </si>
  <si>
    <t>新型コロナウィルス対応等</t>
  </si>
  <si>
    <t>Q2.技術の提供形態</t>
    <phoneticPr fontId="2"/>
  </si>
  <si>
    <t>設備管理課題への貢献</t>
    <rPh sb="0" eb="2">
      <t>セツビ</t>
    </rPh>
    <rPh sb="2" eb="4">
      <t>カンリ</t>
    </rPh>
    <rPh sb="4" eb="6">
      <t>カダイ</t>
    </rPh>
    <rPh sb="8" eb="10">
      <t>コウケン</t>
    </rPh>
    <phoneticPr fontId="3"/>
  </si>
  <si>
    <t>問2.主たる生産プロセス・生産ラインについて</t>
    <rPh sb="0" eb="1">
      <t>ト</t>
    </rPh>
    <rPh sb="3" eb="4">
      <t>シュ</t>
    </rPh>
    <rPh sb="6" eb="8">
      <t>セイサン</t>
    </rPh>
    <rPh sb="13" eb="15">
      <t>セイサン</t>
    </rPh>
    <phoneticPr fontId="3"/>
  </si>
  <si>
    <t>問6.設備管理を担う人材の育成について</t>
    <phoneticPr fontId="2"/>
  </si>
  <si>
    <t>Q1.関心のある技術・製品分野</t>
    <phoneticPr fontId="2"/>
  </si>
  <si>
    <t>問9.重要新規設備の導入・発注とMP情報について</t>
    <phoneticPr fontId="2"/>
  </si>
  <si>
    <t>SQ1.MP情報を一元的に集約している部門</t>
    <rPh sb="6" eb="8">
      <t>ジョウホウ</t>
    </rPh>
    <rPh sb="9" eb="12">
      <t>イチゲンテキ</t>
    </rPh>
    <rPh sb="13" eb="15">
      <t>シュウヤク</t>
    </rPh>
    <rPh sb="19" eb="21">
      <t>ブモン</t>
    </rPh>
    <phoneticPr fontId="2"/>
  </si>
  <si>
    <t>Q4.国家技能検定「機械保全」の活用度合い</t>
    <rPh sb="16" eb="18">
      <t>カツヨウ</t>
    </rPh>
    <rPh sb="18" eb="20">
      <t>ドアイ</t>
    </rPh>
    <phoneticPr fontId="3"/>
  </si>
  <si>
    <t>Q5.「自主保全士」の活用度合い</t>
    <rPh sb="4" eb="6">
      <t>ジシュ</t>
    </rPh>
    <rPh sb="6" eb="8">
      <t>ホゼン</t>
    </rPh>
    <rPh sb="8" eb="9">
      <t>シ</t>
    </rPh>
    <rPh sb="11" eb="13">
      <t>カツヨウ</t>
    </rPh>
    <rPh sb="13" eb="15">
      <t>ドアイ</t>
    </rPh>
    <phoneticPr fontId="3"/>
  </si>
  <si>
    <t>Q6.「計画保全士」の活用度合い</t>
    <rPh sb="4" eb="6">
      <t>ケイカク</t>
    </rPh>
    <rPh sb="6" eb="8">
      <t>ホゼン</t>
    </rPh>
    <rPh sb="8" eb="9">
      <t>シ</t>
    </rPh>
    <rPh sb="11" eb="13">
      <t>カツヨウ</t>
    </rPh>
    <rPh sb="13" eb="15">
      <t>ドアイ</t>
    </rPh>
    <phoneticPr fontId="3"/>
  </si>
  <si>
    <t>問11.設備管理・設備保全に関する投入資源（費用）について</t>
    <rPh sb="0" eb="1">
      <t>トイ</t>
    </rPh>
    <rPh sb="4" eb="6">
      <t>セツビ</t>
    </rPh>
    <rPh sb="6" eb="8">
      <t>カンリ</t>
    </rPh>
    <rPh sb="9" eb="11">
      <t>セツビ</t>
    </rPh>
    <rPh sb="11" eb="13">
      <t>ホゼン</t>
    </rPh>
    <rPh sb="14" eb="15">
      <t>カン</t>
    </rPh>
    <rPh sb="17" eb="19">
      <t>トウニュウ</t>
    </rPh>
    <rPh sb="19" eb="21">
      <t>シゲン</t>
    </rPh>
    <rPh sb="22" eb="24">
      <t>ヒヨウ</t>
    </rPh>
    <phoneticPr fontId="2"/>
  </si>
  <si>
    <t>②総保全費比率（%）
（本調査結果）</t>
    <rPh sb="1" eb="2">
      <t>ソウ</t>
    </rPh>
    <rPh sb="2" eb="4">
      <t>ホゼン</t>
    </rPh>
    <rPh sb="4" eb="5">
      <t>ヒ</t>
    </rPh>
    <rPh sb="5" eb="7">
      <t>ヒリツ</t>
    </rPh>
    <rPh sb="12" eb="15">
      <t>ホンチョウサ</t>
    </rPh>
    <rPh sb="15" eb="17">
      <t>ケッカ</t>
    </rPh>
    <phoneticPr fontId="3"/>
  </si>
  <si>
    <t>全体</t>
    <rPh sb="0" eb="2">
      <t>ゼンタイ</t>
    </rPh>
    <phoneticPr fontId="3"/>
  </si>
  <si>
    <t>装置型産業</t>
    <rPh sb="0" eb="3">
      <t>ソウチガタ</t>
    </rPh>
    <rPh sb="3" eb="5">
      <t>サンギョウ</t>
    </rPh>
    <phoneticPr fontId="3"/>
  </si>
  <si>
    <t>食品</t>
    <rPh sb="0" eb="2">
      <t>ショクヒン</t>
    </rPh>
    <phoneticPr fontId="3"/>
  </si>
  <si>
    <t>繊維</t>
    <rPh sb="0" eb="2">
      <t>センイ</t>
    </rPh>
    <phoneticPr fontId="3"/>
  </si>
  <si>
    <t>パルプ・紙・紙加工品</t>
    <rPh sb="4" eb="5">
      <t>カミ</t>
    </rPh>
    <rPh sb="6" eb="7">
      <t>カミ</t>
    </rPh>
    <phoneticPr fontId="3"/>
  </si>
  <si>
    <t>化学</t>
    <rPh sb="0" eb="2">
      <t>カガク</t>
    </rPh>
    <phoneticPr fontId="3"/>
  </si>
  <si>
    <t>石油・石炭</t>
    <rPh sb="0" eb="2">
      <t>セキユ</t>
    </rPh>
    <rPh sb="3" eb="5">
      <t>セキタン</t>
    </rPh>
    <phoneticPr fontId="3"/>
  </si>
  <si>
    <t>ゴム製品</t>
    <rPh sb="2" eb="4">
      <t>セイヒン</t>
    </rPh>
    <phoneticPr fontId="3"/>
  </si>
  <si>
    <t>窯業・土石製品</t>
    <rPh sb="0" eb="2">
      <t>ヨウギョウ</t>
    </rPh>
    <rPh sb="3" eb="5">
      <t>ドセキ</t>
    </rPh>
    <rPh sb="5" eb="7">
      <t>セイヒン</t>
    </rPh>
    <phoneticPr fontId="3"/>
  </si>
  <si>
    <t>鉄鋼</t>
    <rPh sb="0" eb="2">
      <t>テッコウ</t>
    </rPh>
    <phoneticPr fontId="3"/>
  </si>
  <si>
    <t>非鉄金属</t>
    <rPh sb="0" eb="2">
      <t>ヒテツ</t>
    </rPh>
    <rPh sb="2" eb="4">
      <t>キンゾク</t>
    </rPh>
    <phoneticPr fontId="3"/>
  </si>
  <si>
    <t>加工組立型産業</t>
    <rPh sb="0" eb="2">
      <t>カコウ</t>
    </rPh>
    <rPh sb="2" eb="5">
      <t>クミタテガタ</t>
    </rPh>
    <rPh sb="5" eb="7">
      <t>サンギョウ</t>
    </rPh>
    <phoneticPr fontId="3"/>
  </si>
  <si>
    <t>金属製品</t>
    <rPh sb="0" eb="2">
      <t>キンゾク</t>
    </rPh>
    <rPh sb="2" eb="4">
      <t>セイヒン</t>
    </rPh>
    <phoneticPr fontId="3"/>
  </si>
  <si>
    <t>一般機械</t>
    <rPh sb="0" eb="2">
      <t>イッパン</t>
    </rPh>
    <rPh sb="2" eb="4">
      <t>キカイ</t>
    </rPh>
    <phoneticPr fontId="3"/>
  </si>
  <si>
    <t>電気機械</t>
    <rPh sb="0" eb="2">
      <t>デンキ</t>
    </rPh>
    <rPh sb="2" eb="4">
      <t>キカイ</t>
    </rPh>
    <phoneticPr fontId="3"/>
  </si>
  <si>
    <t>電気機器</t>
    <rPh sb="0" eb="2">
      <t>デンキ</t>
    </rPh>
    <rPh sb="2" eb="4">
      <t>キキ</t>
    </rPh>
    <phoneticPr fontId="3"/>
  </si>
  <si>
    <t>半導体・電子部品</t>
    <rPh sb="0" eb="3">
      <t>ハンドウタイ</t>
    </rPh>
    <rPh sb="4" eb="6">
      <t>デンシ</t>
    </rPh>
    <rPh sb="6" eb="8">
      <t>ブヒン</t>
    </rPh>
    <phoneticPr fontId="3"/>
  </si>
  <si>
    <t>輸送用機械</t>
    <rPh sb="0" eb="3">
      <t>ユソウヨウ</t>
    </rPh>
    <rPh sb="3" eb="5">
      <t>キカイ</t>
    </rPh>
    <phoneticPr fontId="3"/>
  </si>
  <si>
    <t>その他製造業</t>
    <rPh sb="2" eb="3">
      <t>ホカ</t>
    </rPh>
    <rPh sb="3" eb="6">
      <t>セイゾウギョウ</t>
    </rPh>
    <phoneticPr fontId="3"/>
  </si>
  <si>
    <t>①業種細分類</t>
    <rPh sb="1" eb="3">
      <t>ギョウシュ</t>
    </rPh>
    <rPh sb="3" eb="6">
      <t>サイブンルイ</t>
    </rPh>
    <phoneticPr fontId="3"/>
  </si>
  <si>
    <t>2012年度</t>
    <rPh sb="4" eb="6">
      <t>ネンド</t>
    </rPh>
    <phoneticPr fontId="3"/>
  </si>
  <si>
    <t>2013年度</t>
    <rPh sb="4" eb="6">
      <t>ネンド</t>
    </rPh>
    <phoneticPr fontId="3"/>
  </si>
  <si>
    <t>2014年度</t>
    <rPh sb="4" eb="6">
      <t>ネンド</t>
    </rPh>
    <phoneticPr fontId="3"/>
  </si>
  <si>
    <t>2015年度</t>
    <rPh sb="4" eb="6">
      <t>ネンド</t>
    </rPh>
    <phoneticPr fontId="3"/>
  </si>
  <si>
    <t>2016年度</t>
    <rPh sb="4" eb="6">
      <t>ネンド</t>
    </rPh>
    <phoneticPr fontId="3"/>
  </si>
  <si>
    <t>2017年度</t>
    <rPh sb="4" eb="6">
      <t>ネンド</t>
    </rPh>
    <phoneticPr fontId="3"/>
  </si>
  <si>
    <t>2018年度</t>
    <rPh sb="4" eb="6">
      <t>ネンド</t>
    </rPh>
    <phoneticPr fontId="3"/>
  </si>
  <si>
    <t>2019年度</t>
    <rPh sb="4" eb="6">
      <t>ネンド</t>
    </rPh>
    <phoneticPr fontId="3"/>
  </si>
  <si>
    <t>2020年度</t>
    <rPh sb="4" eb="6">
      <t>ネンド</t>
    </rPh>
    <phoneticPr fontId="3"/>
  </si>
  <si>
    <t>2021年度</t>
    <rPh sb="4" eb="6">
      <t>ネンド</t>
    </rPh>
    <phoneticPr fontId="3"/>
  </si>
  <si>
    <t>総保全費</t>
    <rPh sb="0" eb="1">
      <t>ソウ</t>
    </rPh>
    <rPh sb="1" eb="3">
      <t>ホゼン</t>
    </rPh>
    <rPh sb="3" eb="4">
      <t>ヒ</t>
    </rPh>
    <phoneticPr fontId="3"/>
  </si>
  <si>
    <t>設備保全費</t>
    <rPh sb="0" eb="2">
      <t>セツビ</t>
    </rPh>
    <rPh sb="2" eb="4">
      <t>ホゼン</t>
    </rPh>
    <rPh sb="4" eb="5">
      <t>ヒ</t>
    </rPh>
    <phoneticPr fontId="3"/>
  </si>
  <si>
    <t>維持・更新投資額</t>
    <rPh sb="0" eb="2">
      <t>イジ</t>
    </rPh>
    <rPh sb="3" eb="5">
      <t>コウシン</t>
    </rPh>
    <rPh sb="5" eb="7">
      <t>トウシ</t>
    </rPh>
    <rPh sb="7" eb="8">
      <t>ガク</t>
    </rPh>
    <phoneticPr fontId="3"/>
  </si>
  <si>
    <t>全体（n=31）</t>
  </si>
  <si>
    <t>装置（n=21）</t>
  </si>
  <si>
    <t>加工（n=8）</t>
  </si>
  <si>
    <t>全外注費（億円）</t>
    <rPh sb="0" eb="1">
      <t>ゼン</t>
    </rPh>
    <rPh sb="1" eb="4">
      <t>ガイチュウヒ</t>
    </rPh>
    <rPh sb="5" eb="7">
      <t>オクエン</t>
    </rPh>
    <phoneticPr fontId="3"/>
  </si>
  <si>
    <t>保全に関わる外注費（億円）</t>
    <rPh sb="0" eb="2">
      <t>ホゼン</t>
    </rPh>
    <rPh sb="3" eb="4">
      <t>カカ</t>
    </rPh>
    <rPh sb="6" eb="9">
      <t>ガイチュウヒ</t>
    </rPh>
    <rPh sb="10" eb="12">
      <t>オクエン</t>
    </rPh>
    <phoneticPr fontId="3"/>
  </si>
  <si>
    <t>認定プラント（n=7）</t>
  </si>
  <si>
    <t>高温高圧（n=12）</t>
  </si>
  <si>
    <t>成形加工（n=6）</t>
  </si>
  <si>
    <t>全体（n=32）</t>
  </si>
  <si>
    <t>加工（n=9）</t>
  </si>
  <si>
    <t>外注費に占める保全費の割合</t>
    <rPh sb="0" eb="3">
      <t>ガイチュウヒ</t>
    </rPh>
    <rPh sb="4" eb="5">
      <t>シ</t>
    </rPh>
    <rPh sb="7" eb="10">
      <t>ホゼンヒ</t>
    </rPh>
    <rPh sb="11" eb="13">
      <t>ワリアイ</t>
    </rPh>
    <phoneticPr fontId="3"/>
  </si>
  <si>
    <t>外注費に占める保全費の割合</t>
    <phoneticPr fontId="3"/>
  </si>
  <si>
    <t>成形加工（n=7）</t>
  </si>
  <si>
    <t>設備診断・検査に関わる外注費用割合</t>
    <phoneticPr fontId="2"/>
  </si>
  <si>
    <t>全体（n=79）</t>
  </si>
  <si>
    <t>装置（n=45）</t>
  </si>
  <si>
    <t>高温高圧（n=30）</t>
  </si>
  <si>
    <t>ロボット・搬送組立（n=7）</t>
  </si>
  <si>
    <t>成形加工（n=16）</t>
  </si>
  <si>
    <t>複数装置組立（n=6）</t>
  </si>
  <si>
    <t>一品生産（n=9）</t>
  </si>
  <si>
    <t>認定プラント（n=20）</t>
  </si>
  <si>
    <t>全体（n=101）</t>
  </si>
  <si>
    <t>装置（n=58）</t>
  </si>
  <si>
    <t>加工（n=40）</t>
  </si>
  <si>
    <t>設備診断および検査用割合の変化</t>
    <rPh sb="0" eb="2">
      <t>セツビ</t>
    </rPh>
    <rPh sb="2" eb="4">
      <t>シンダン</t>
    </rPh>
    <rPh sb="7" eb="10">
      <t>ケンサヨウ</t>
    </rPh>
    <rPh sb="10" eb="12">
      <t>ワリアイ</t>
    </rPh>
    <rPh sb="13" eb="15">
      <t>ヘンカ</t>
    </rPh>
    <phoneticPr fontId="2"/>
  </si>
  <si>
    <t>増加傾向</t>
    <rPh sb="0" eb="2">
      <t>ゾウカ</t>
    </rPh>
    <rPh sb="2" eb="4">
      <t>ケイコウ</t>
    </rPh>
    <phoneticPr fontId="3"/>
  </si>
  <si>
    <t>変わらない</t>
    <rPh sb="0" eb="1">
      <t>カ</t>
    </rPh>
    <phoneticPr fontId="3"/>
  </si>
  <si>
    <t>減少傾向</t>
    <rPh sb="0" eb="2">
      <t>ゲンショウ</t>
    </rPh>
    <rPh sb="2" eb="4">
      <t>ケイコウ</t>
    </rPh>
    <phoneticPr fontId="3"/>
  </si>
  <si>
    <t>高温高圧（n=38）</t>
  </si>
  <si>
    <t>専用大型装置（n=3）</t>
  </si>
  <si>
    <t>ロボット・搬送組立（n=10）</t>
  </si>
  <si>
    <t>成形加工（n=22）</t>
  </si>
  <si>
    <t>②維持更新費比率（%）
（本調査結果）</t>
    <rPh sb="1" eb="3">
      <t>イジ</t>
    </rPh>
    <rPh sb="3" eb="5">
      <t>コウシン</t>
    </rPh>
    <rPh sb="5" eb="6">
      <t>ヒ</t>
    </rPh>
    <rPh sb="6" eb="8">
      <t>ヒリツ</t>
    </rPh>
    <rPh sb="13" eb="16">
      <t>ホンチョウサ</t>
    </rPh>
    <rPh sb="16" eb="18">
      <t>ケッカ</t>
    </rPh>
    <phoneticPr fontId="3"/>
  </si>
  <si>
    <t>③設備保全費推計（億円）①×②</t>
    <rPh sb="1" eb="3">
      <t>セツビ</t>
    </rPh>
    <rPh sb="3" eb="5">
      <t>ホゼン</t>
    </rPh>
    <rPh sb="5" eb="6">
      <t>ヒ</t>
    </rPh>
    <rPh sb="6" eb="8">
      <t>スイケイ</t>
    </rPh>
    <rPh sb="9" eb="11">
      <t>オクエン</t>
    </rPh>
    <phoneticPr fontId="3"/>
  </si>
  <si>
    <t>問11.設備管理・設備保全に関する投入資源（費用）</t>
    <phoneticPr fontId="2"/>
  </si>
  <si>
    <t>費用割合</t>
    <rPh sb="0" eb="2">
      <t>ヒヨウ</t>
    </rPh>
    <rPh sb="2" eb="4">
      <t>ワリアイ</t>
    </rPh>
    <phoneticPr fontId="2"/>
  </si>
  <si>
    <t>生産設備</t>
  </si>
  <si>
    <t>付帯設備</t>
  </si>
  <si>
    <t>保安設備</t>
  </si>
  <si>
    <t>建屋</t>
  </si>
  <si>
    <t>構内道路・排水設備</t>
  </si>
  <si>
    <t>事務・福利設備</t>
  </si>
  <si>
    <t>システム関連機器</t>
  </si>
  <si>
    <t>衛生設備（浄化槽など）</t>
  </si>
  <si>
    <t>放送・通信設備</t>
  </si>
  <si>
    <t>場内委託会社の管理設備</t>
  </si>
  <si>
    <t>中長期保全計画</t>
  </si>
  <si>
    <t>前期保全実績</t>
  </si>
  <si>
    <t>対生産量の一定比率</t>
    <rPh sb="0" eb="1">
      <t>タイ</t>
    </rPh>
    <phoneticPr fontId="3"/>
  </si>
  <si>
    <t>対売上高の一定比率</t>
    <rPh sb="0" eb="1">
      <t>タイ</t>
    </rPh>
    <phoneticPr fontId="3"/>
  </si>
  <si>
    <t>対製造原価の一定比率</t>
    <rPh sb="0" eb="1">
      <t>タイ</t>
    </rPh>
    <phoneticPr fontId="3"/>
  </si>
  <si>
    <t>対設備取得額の一定比率</t>
    <rPh sb="0" eb="1">
      <t>タイ</t>
    </rPh>
    <phoneticPr fontId="3"/>
  </si>
  <si>
    <t>設備有高の一定比率</t>
  </si>
  <si>
    <t>件名別保全計画積上げ</t>
  </si>
  <si>
    <t>同業他社等の状況</t>
    <rPh sb="4" eb="5">
      <t>ナド</t>
    </rPh>
    <phoneticPr fontId="3"/>
  </si>
  <si>
    <t>保全活動実績評価</t>
  </si>
  <si>
    <t>特に基準はない</t>
  </si>
  <si>
    <t>予防保全費用</t>
  </si>
  <si>
    <t>予知保全費用</t>
  </si>
  <si>
    <t>計画的な事後保全費用</t>
  </si>
  <si>
    <t>計画的な更新、改良保全等の費用</t>
  </si>
  <si>
    <t>計画外の緊急保全（事後修理）</t>
  </si>
  <si>
    <t>生産計画・条件変更に伴う費用</t>
  </si>
  <si>
    <t>職場活性化費用</t>
  </si>
  <si>
    <t>安全対策費用</t>
  </si>
  <si>
    <t>予備品費用およびその他費用</t>
  </si>
  <si>
    <t>全体（n=159）</t>
  </si>
  <si>
    <t>装置（n=83）</t>
  </si>
  <si>
    <t>加工（n=73）</t>
  </si>
  <si>
    <t>ロボット・搬送組立（n=16）</t>
  </si>
  <si>
    <t>製造承認（n=5）</t>
  </si>
  <si>
    <t>認定プラント（n=35）</t>
  </si>
  <si>
    <t>設備投資全体</t>
  </si>
  <si>
    <t>内、設備管理投資</t>
  </si>
  <si>
    <t>内、維持更新・リプレース</t>
  </si>
  <si>
    <t>業種</t>
    <rPh sb="0" eb="2">
      <t>ギョウシュ</t>
    </rPh>
    <phoneticPr fontId="9"/>
  </si>
  <si>
    <t>＜合計＞</t>
    <rPh sb="1" eb="3">
      <t>ゴウケイ</t>
    </rPh>
    <phoneticPr fontId="5"/>
  </si>
  <si>
    <t>プロセス・ライン</t>
    <phoneticPr fontId="9"/>
  </si>
  <si>
    <t>2050年カーボンニュートラル対応への投資増加
全体の中での割合（該当率）</t>
    <phoneticPr fontId="2"/>
  </si>
  <si>
    <t>設備投資として</t>
  </si>
  <si>
    <t>設備管理投資として</t>
  </si>
  <si>
    <t>維持更新・リプレースとして</t>
  </si>
  <si>
    <t>・製造現場の理解活動が必要</t>
  </si>
  <si>
    <t>・規格化・標準化内容を把握していないので、分からない。</t>
  </si>
  <si>
    <t>・設備故障、チョコ停が発生した場合、良品条件（位置・角度・速度）など数値化したものを見て、良品条件が崩れていないか、確認することで、復帰が早くなる</t>
  </si>
  <si>
    <t>・自主保全能力の向上、生産性の向上</t>
  </si>
  <si>
    <t>・設備を使用する直接部門の意識向上と、日常手入れの技術向上によるMTBFの良化</t>
  </si>
  <si>
    <t>・我流作業の排除</t>
  </si>
  <si>
    <t>・TPM推進・教育等の進め方など方針が明らかになると推測します。</t>
  </si>
  <si>
    <t>・設備異常の初期発見ができ、異常対応が迅速になるはず。また自部門の設備を大事にするため故障は低減するはず。</t>
  </si>
  <si>
    <t>・わからない</t>
  </si>
  <si>
    <t>・より具体的な取組み方法が理解しやすくなると思われる。</t>
  </si>
  <si>
    <t>・予備品管理のシステム化等、あkン利が強化される。</t>
  </si>
  <si>
    <t>・現状の継続であり特に変化なし</t>
  </si>
  <si>
    <t>・生産工程の安定化や修繕費の適正化に寄与できるものと思います。</t>
  </si>
  <si>
    <t>・設備管理活動を体系立てて管理し部門間で共有できる。それにより、トップランナを参考に他部門のレベルアップを効率的に図ることができる。</t>
  </si>
  <si>
    <t>・TPM活動の導入が進み、定着しやすくなる</t>
  </si>
  <si>
    <t>・"まずは言葉の定義の理解の勉強会が必要になる。</t>
  </si>
  <si>
    <t>・今までのラインの評価指標の考え方も変えていく必要がある。"</t>
  </si>
  <si>
    <t>・改善スピードアップや人材育成のツールとして継続的に活用する。</t>
  </si>
  <si>
    <t>・製造部署による活動の違いが統一化されていくと思います。</t>
  </si>
  <si>
    <t>・TPM取組みとして専門スタッフの育成など</t>
  </si>
  <si>
    <t>・わかりません</t>
  </si>
  <si>
    <t>・特に大きな変化や影響はないと考える</t>
  </si>
  <si>
    <t>・維持がされず、再度やり直しをする事が有ったので、規格化・標準化によって歯止めや維持できれば活動も、水深もやり易い</t>
  </si>
  <si>
    <t>・自主保全により設備寿命が伸びる</t>
  </si>
  <si>
    <t>・新たな管理業務が増えることが懸念される</t>
  </si>
  <si>
    <t>・現場においては、特に影響や変化はないと思います。</t>
  </si>
  <si>
    <t>・"TPMは現在、取り組んでいないので、客先からの要求がある場合、影響はあると考えてます。</t>
  </si>
  <si>
    <t>・IATF16949は、取得している部門はあるが、会社全体では取得していない。"</t>
  </si>
  <si>
    <t>・現行の活動が、そのまま規格化されるのであれば、弊社は変わらない。</t>
  </si>
  <si>
    <t>・どちらともいえない</t>
  </si>
  <si>
    <t>・変化はない</t>
  </si>
  <si>
    <t>・不明</t>
  </si>
  <si>
    <t>・保全のリソース確保が困難な状況下で、国内外を問わずシステムを導入するには、規格・標準などによってオーソライズされていると進めやすいと考えます。</t>
  </si>
  <si>
    <t>・思いつくものは特になし</t>
  </si>
  <si>
    <t>・現場の活動に変化はないと思われる</t>
  </si>
  <si>
    <t>・定着までの混乱</t>
  </si>
  <si>
    <t>・影響なし</t>
  </si>
  <si>
    <t>・標準化により、一過性の活動から継続した活動となれば効果は期待できるが、それを維持するMP確保は難しい。</t>
  </si>
  <si>
    <t>・現場作業者に対する教育が進む</t>
  </si>
  <si>
    <t>・特に変化はないと思われる。</t>
  </si>
  <si>
    <t>・外部監査や取引先からの認証システムの一部として評価されることを期待します。</t>
  </si>
  <si>
    <t>・より高いレベルでの管理が必要となり規格・標準外れを監視するしくみ、アイテムが必要となる</t>
  </si>
  <si>
    <t>問8　設備の故障対策と保全業務品質</t>
  </si>
  <si>
    <t>実数</t>
    <rPh sb="0" eb="2">
      <t>ジッスウ</t>
    </rPh>
    <phoneticPr fontId="2"/>
  </si>
  <si>
    <t>全体（n=27）</t>
  </si>
  <si>
    <t>装置（n=13）</t>
  </si>
  <si>
    <t>加工（n=13）</t>
  </si>
  <si>
    <t>高温高圧（n=8）</t>
  </si>
  <si>
    <t>ロボット・搬送組立（n=4）</t>
  </si>
  <si>
    <t>複数装置組立（n=3）</t>
  </si>
  <si>
    <t>一品生産（n=3）</t>
  </si>
  <si>
    <t>認定プラント（n=5）</t>
  </si>
  <si>
    <t>材料費</t>
  </si>
  <si>
    <t>外注費</t>
  </si>
  <si>
    <t>間接費・その他費用</t>
  </si>
  <si>
    <t>問11.設備管理・設備保全に関する投入資源（費用）について</t>
    <phoneticPr fontId="2"/>
  </si>
  <si>
    <t>自由記入</t>
    <rPh sb="0" eb="4">
      <t>ジユウキニュウ</t>
    </rPh>
    <phoneticPr fontId="5"/>
  </si>
  <si>
    <t>Q2.「保全業務品質」の管理体制</t>
    <phoneticPr fontId="2"/>
  </si>
  <si>
    <t>L1：指標不明確・活用できず</t>
  </si>
  <si>
    <t>L2：指標が明確・保全実績評価の継続実施</t>
  </si>
  <si>
    <t>L3：指標結果の月報・年度（期）トレンド分析</t>
  </si>
  <si>
    <t>L4：本社モニタリング・経営による全社レベル評価</t>
  </si>
  <si>
    <t>全体（n=225）</t>
    <phoneticPr fontId="5"/>
  </si>
  <si>
    <t>運転部門</t>
    <rPh sb="0" eb="2">
      <t>ウンテン</t>
    </rPh>
    <rPh sb="2" eb="4">
      <t>ブモン</t>
    </rPh>
    <phoneticPr fontId="3"/>
  </si>
  <si>
    <t>技術スタッフ部門</t>
    <rPh sb="0" eb="2">
      <t>ギジュツ</t>
    </rPh>
    <rPh sb="6" eb="8">
      <t>ブモン</t>
    </rPh>
    <phoneticPr fontId="3"/>
  </si>
  <si>
    <t>実数該当数</t>
    <rPh sb="0" eb="2">
      <t>ジッスウ</t>
    </rPh>
    <rPh sb="2" eb="4">
      <t>ガイトウ</t>
    </rPh>
    <rPh sb="4" eb="5">
      <t>スウ</t>
    </rPh>
    <phoneticPr fontId="2"/>
  </si>
  <si>
    <t>実数費用割合</t>
    <rPh sb="0" eb="1">
      <t>ジツ</t>
    </rPh>
    <rPh sb="1" eb="2">
      <t>スウ</t>
    </rPh>
    <rPh sb="2" eb="4">
      <t>ヒヨウ</t>
    </rPh>
    <rPh sb="4" eb="6">
      <t>ワリアイ</t>
    </rPh>
    <phoneticPr fontId="2"/>
  </si>
  <si>
    <t>・過去に実施していたがTPMは現業務形態にマッチしない。</t>
  </si>
  <si>
    <t>・他の活動で精いっぱい</t>
  </si>
  <si>
    <t>・まずは整理整頓を実施</t>
  </si>
  <si>
    <t>・理解不足</t>
  </si>
  <si>
    <t>・まだ予防保全をしっかりやる必要がある段階のため</t>
  </si>
  <si>
    <t>・過去のには活動していたが今は自主的</t>
  </si>
  <si>
    <t>・外部教育のみ受講</t>
  </si>
  <si>
    <t>・過去に重点的に取り組み済み</t>
  </si>
  <si>
    <t>問11.設備管理・設備保全に関する投入資源（費用）</t>
    <rPh sb="0" eb="1">
      <t>トイ</t>
    </rPh>
    <rPh sb="4" eb="6">
      <t>セツビ</t>
    </rPh>
    <rPh sb="6" eb="8">
      <t>カンリ</t>
    </rPh>
    <rPh sb="9" eb="11">
      <t>セツビ</t>
    </rPh>
    <rPh sb="11" eb="13">
      <t>ホゼン</t>
    </rPh>
    <rPh sb="14" eb="15">
      <t>カン</t>
    </rPh>
    <rPh sb="17" eb="19">
      <t>トウニュウ</t>
    </rPh>
    <rPh sb="19" eb="21">
      <t>シゲン</t>
    </rPh>
    <rPh sb="22" eb="24">
      <t>ヒヨウ</t>
    </rPh>
    <phoneticPr fontId="2"/>
  </si>
  <si>
    <t>Q3. （TPM未実施の場合）活動への認識</t>
    <rPh sb="8" eb="11">
      <t>ミジッシ</t>
    </rPh>
    <rPh sb="12" eb="14">
      <t>バアイ</t>
    </rPh>
    <phoneticPr fontId="3"/>
  </si>
  <si>
    <t>問12SQ2①②と問5のクロス</t>
    <rPh sb="0" eb="1">
      <t>トイ</t>
    </rPh>
    <rPh sb="9" eb="10">
      <t>トイ</t>
    </rPh>
    <phoneticPr fontId="3"/>
  </si>
  <si>
    <t>Q3.TPMの規格化・標準化による現場活動への影響</t>
    <rPh sb="7" eb="9">
      <t>キカク</t>
    </rPh>
    <rPh sb="9" eb="10">
      <t>カ</t>
    </rPh>
    <rPh sb="11" eb="14">
      <t>ヒョウジュンカ</t>
    </rPh>
    <rPh sb="17" eb="21">
      <t>ゲンバカツドウ</t>
    </rPh>
    <rPh sb="23" eb="25">
      <t>エイキョウ</t>
    </rPh>
    <phoneticPr fontId="5"/>
  </si>
  <si>
    <t>SQ1.2021年度に海外展開した地域</t>
    <rPh sb="8" eb="10">
      <t>ネンド</t>
    </rPh>
    <rPh sb="11" eb="13">
      <t>カイガイ</t>
    </rPh>
    <rPh sb="13" eb="15">
      <t>テンカイ</t>
    </rPh>
    <rPh sb="17" eb="19">
      <t>チイキ</t>
    </rPh>
    <phoneticPr fontId="3"/>
  </si>
  <si>
    <t>Q1とQ2クロス</t>
    <phoneticPr fontId="2"/>
  </si>
  <si>
    <t>その他（n=*）</t>
    <phoneticPr fontId="5"/>
  </si>
  <si>
    <t>*</t>
    <phoneticPr fontId="5"/>
  </si>
  <si>
    <t>～1,000人未満（n=*）</t>
    <phoneticPr fontId="5"/>
  </si>
  <si>
    <t>ロボット・搬送組立（n=*）</t>
    <phoneticPr fontId="5"/>
  </si>
  <si>
    <t>専用大型装置（n=*）</t>
    <phoneticPr fontId="5"/>
  </si>
  <si>
    <t>複数装置組立（n=*）</t>
    <phoneticPr fontId="5"/>
  </si>
  <si>
    <t>製造承認（n=*）</t>
    <phoneticPr fontId="5"/>
  </si>
  <si>
    <t>認定プラント（n=*）</t>
    <phoneticPr fontId="5"/>
  </si>
  <si>
    <t>*</t>
    <phoneticPr fontId="2"/>
  </si>
  <si>
    <t>その他（n=*）</t>
    <phoneticPr fontId="2"/>
  </si>
  <si>
    <t>専用大型装置（n=*）</t>
    <phoneticPr fontId="2"/>
  </si>
  <si>
    <t>ロボット・搬送組立（n=*）</t>
    <phoneticPr fontId="2"/>
  </si>
  <si>
    <t>複数装置組立（n=*）</t>
    <phoneticPr fontId="2"/>
  </si>
  <si>
    <t>製造承認（n=*）</t>
    <phoneticPr fontId="2"/>
  </si>
  <si>
    <t>②業種別・プロセスライン別</t>
    <rPh sb="1" eb="4">
      <t>ギョウシュベツ</t>
    </rPh>
    <rPh sb="12" eb="13">
      <t>ベツ</t>
    </rPh>
    <phoneticPr fontId="3"/>
  </si>
  <si>
    <t>加工組立型産業</t>
    <rPh sb="0" eb="2">
      <t>カコウ</t>
    </rPh>
    <rPh sb="2" eb="4">
      <t>クミタテ</t>
    </rPh>
    <rPh sb="4" eb="5">
      <t>ガタ</t>
    </rPh>
    <rPh sb="5" eb="7">
      <t>サンギョウ</t>
    </rPh>
    <phoneticPr fontId="3"/>
  </si>
  <si>
    <t>業種別</t>
    <phoneticPr fontId="2"/>
  </si>
  <si>
    <t>プロセスライン</t>
    <phoneticPr fontId="2"/>
  </si>
  <si>
    <t>認定プラント</t>
    <phoneticPr fontId="2"/>
  </si>
  <si>
    <t>②業種別/生産プロセス・ライン別/出荷規模別/人員規模別</t>
    <rPh sb="1" eb="3">
      <t>ギョウシュ</t>
    </rPh>
    <rPh sb="3" eb="4">
      <t>ベツ</t>
    </rPh>
    <rPh sb="5" eb="7">
      <t>セイサン</t>
    </rPh>
    <rPh sb="15" eb="16">
      <t>ベツ</t>
    </rPh>
    <rPh sb="17" eb="19">
      <t>シュッカ</t>
    </rPh>
    <rPh sb="19" eb="22">
      <t>キボベツ</t>
    </rPh>
    <rPh sb="23" eb="25">
      <t>ジンイン</t>
    </rPh>
    <rPh sb="25" eb="27">
      <t>キボ</t>
    </rPh>
    <rPh sb="27" eb="28">
      <t>ベツ</t>
    </rPh>
    <phoneticPr fontId="2"/>
  </si>
  <si>
    <t>全体（n=231）</t>
  </si>
  <si>
    <t>生産量（P）（n=24）</t>
  </si>
  <si>
    <t>生産コスト（C）（n=52）</t>
  </si>
  <si>
    <t>労働安全（S）（n=72）</t>
  </si>
  <si>
    <t>加工（n=108）</t>
  </si>
  <si>
    <t>高温高圧（n=68）</t>
  </si>
  <si>
    <t>成形加工（n=55）</t>
  </si>
  <si>
    <t>生産量（P）（n=23）</t>
  </si>
  <si>
    <t>労働安全（S）（n=71）</t>
  </si>
  <si>
    <t>装置（n=122）</t>
  </si>
  <si>
    <t>加工（n=106）</t>
  </si>
  <si>
    <t>生産量（P）（n=22）</t>
  </si>
  <si>
    <t>加工（n=107）</t>
  </si>
  <si>
    <t>成形加工（n=54）</t>
  </si>
  <si>
    <t>人員500人以上（n=50）</t>
  </si>
  <si>
    <t>人員500人未満（n=116）</t>
  </si>
  <si>
    <t>全体（n=230）</t>
    <phoneticPr fontId="2"/>
  </si>
  <si>
    <t>装置（n=118）</t>
  </si>
  <si>
    <t>加工（n=102）</t>
  </si>
  <si>
    <t>成形加工（n=51）</t>
  </si>
  <si>
    <t>出荷1000億円未満（n=39）</t>
  </si>
  <si>
    <t>人員500人以上（n=49）</t>
  </si>
  <si>
    <t>人員500人未満（n=113）</t>
  </si>
  <si>
    <t>全体（n=228）</t>
    <phoneticPr fontId="2"/>
  </si>
  <si>
    <t>認定プラント（n=48）</t>
    <phoneticPr fontId="2"/>
  </si>
  <si>
    <t>全体（n=226）</t>
    <phoneticPr fontId="2"/>
  </si>
  <si>
    <t>装置（n=117）</t>
  </si>
  <si>
    <t>その他（n=18）</t>
  </si>
  <si>
    <t>人員500人未満（n=115）</t>
  </si>
  <si>
    <t>装置（n=109）</t>
  </si>
  <si>
    <t>加工（n=100）</t>
  </si>
  <si>
    <t>高温高圧（n=63）</t>
  </si>
  <si>
    <t>ロボット・搬送組立（n=31）</t>
  </si>
  <si>
    <t>認定プラント（n=44）</t>
  </si>
  <si>
    <t>認定プラント（n=40）</t>
  </si>
  <si>
    <t>全体（n=211）</t>
    <rPh sb="0" eb="2">
      <t>ゼンタイ</t>
    </rPh>
    <phoneticPr fontId="3"/>
  </si>
  <si>
    <t>認定プラント（n=40）</t>
    <phoneticPr fontId="2"/>
  </si>
  <si>
    <t>全体（n=76）</t>
    <phoneticPr fontId="2"/>
  </si>
  <si>
    <t>加工（n=30）</t>
  </si>
  <si>
    <t>その他（n=*）</t>
  </si>
  <si>
    <t>高温高圧（n=28）</t>
  </si>
  <si>
    <t>ロボット・搬送組立（n=11）</t>
  </si>
  <si>
    <t>成形加工（n=17）</t>
  </si>
  <si>
    <t>複数装置組立（n=5）</t>
  </si>
  <si>
    <t>一品生産（n=5）</t>
  </si>
  <si>
    <t>製造承認（n=*）</t>
  </si>
  <si>
    <t>認定プラント（n=19）</t>
    <phoneticPr fontId="2"/>
  </si>
  <si>
    <t>出荷1000億円以上（n=5）</t>
  </si>
  <si>
    <t>出荷1000億円未満（n=14）</t>
  </si>
  <si>
    <t>人員500人以上（n=17）</t>
  </si>
  <si>
    <t>人員500人未満（n=39）</t>
  </si>
  <si>
    <t>※回答数3件未満は秘匿（*）。</t>
    <rPh sb="1" eb="3">
      <t>カイトウ</t>
    </rPh>
    <rPh sb="3" eb="4">
      <t>スウ</t>
    </rPh>
    <rPh sb="5" eb="6">
      <t>ケン</t>
    </rPh>
    <rPh sb="6" eb="8">
      <t>ミマン</t>
    </rPh>
    <rPh sb="9" eb="11">
      <t>ヒトク</t>
    </rPh>
    <phoneticPr fontId="2"/>
  </si>
  <si>
    <t>【その他コメント】</t>
    <rPh sb="3" eb="4">
      <t>タ</t>
    </rPh>
    <phoneticPr fontId="2"/>
  </si>
  <si>
    <t>　・設計時に担当者が必要項目を収集している。</t>
    <phoneticPr fontId="2"/>
  </si>
  <si>
    <t>全体（n=71）</t>
    <phoneticPr fontId="2"/>
  </si>
  <si>
    <t>装置（n=36）</t>
  </si>
  <si>
    <t>加工（n=33）</t>
  </si>
  <si>
    <t>高温高圧（n=23）</t>
  </si>
  <si>
    <t>ロボット・搬送組立（n=5）</t>
  </si>
  <si>
    <t>成形加工（n=20）</t>
  </si>
  <si>
    <t>複数装置組立（n=9）</t>
  </si>
  <si>
    <t>認定プラント（n=14）</t>
    <phoneticPr fontId="2"/>
  </si>
  <si>
    <t>出荷1000億円以上（n=10）</t>
  </si>
  <si>
    <t>人員500人以上（n=37）</t>
  </si>
  <si>
    <t>人員500人未満（n=21）</t>
  </si>
  <si>
    <t>【その他コメント】</t>
    <rPh sb="3" eb="4">
      <t>タ</t>
    </rPh>
    <phoneticPr fontId="3"/>
  </si>
  <si>
    <t>　・かつては収集し共有化していたが、形骸化している。</t>
    <phoneticPr fontId="2"/>
  </si>
  <si>
    <t>　・MP情報の絶対数の不足、及び検索・活用する為のノウハウの不足</t>
    <phoneticPr fontId="2"/>
  </si>
  <si>
    <t>　・マンパワー不足</t>
    <phoneticPr fontId="2"/>
  </si>
  <si>
    <t>　・生技と製技との連携が悪い</t>
    <phoneticPr fontId="2"/>
  </si>
  <si>
    <t>全体（n=148）</t>
    <phoneticPr fontId="2"/>
  </si>
  <si>
    <t>装置（n=80）</t>
  </si>
  <si>
    <t>加工（n=65）</t>
  </si>
  <si>
    <t>高温高圧（n=51）</t>
  </si>
  <si>
    <t>ロボット・搬送組立（n=17）</t>
  </si>
  <si>
    <t>成形加工（n=37）</t>
  </si>
  <si>
    <t>一品生産（n=7）</t>
  </si>
  <si>
    <t>人員500人以上（n=38）</t>
  </si>
  <si>
    <t>人員500人未満（n=76）</t>
  </si>
  <si>
    <t>業種</t>
    <rPh sb="0" eb="2">
      <t>ギョウシュ</t>
    </rPh>
    <phoneticPr fontId="5"/>
  </si>
  <si>
    <t>①実数</t>
    <rPh sb="1" eb="3">
      <t>ジッスウ</t>
    </rPh>
    <phoneticPr fontId="5"/>
  </si>
  <si>
    <t>②構成比</t>
    <rPh sb="1" eb="4">
      <t>コウセイヒ</t>
    </rPh>
    <phoneticPr fontId="2"/>
  </si>
  <si>
    <t>①業種／人員規模別</t>
    <rPh sb="1" eb="3">
      <t>ギョウシュ</t>
    </rPh>
    <rPh sb="4" eb="6">
      <t>ジンイン</t>
    </rPh>
    <rPh sb="6" eb="8">
      <t>キボ</t>
    </rPh>
    <rPh sb="8" eb="9">
      <t>ベツ</t>
    </rPh>
    <phoneticPr fontId="5"/>
  </si>
  <si>
    <t>②生産プロセス・生産ライン別</t>
    <rPh sb="1" eb="3">
      <t>セイサン</t>
    </rPh>
    <rPh sb="8" eb="10">
      <t>セイサン</t>
    </rPh>
    <rPh sb="13" eb="14">
      <t>ベツ</t>
    </rPh>
    <phoneticPr fontId="5"/>
  </si>
  <si>
    <t>高温高圧（n=*）</t>
    <phoneticPr fontId="5"/>
  </si>
  <si>
    <t>①実数表</t>
    <rPh sb="1" eb="3">
      <t>ジッスウ</t>
    </rPh>
    <rPh sb="3" eb="4">
      <t>ヒョウ</t>
    </rPh>
    <phoneticPr fontId="2"/>
  </si>
  <si>
    <t>②部門別人員構成</t>
    <rPh sb="1" eb="3">
      <t>ブモン</t>
    </rPh>
    <rPh sb="3" eb="4">
      <t>ベツ</t>
    </rPh>
    <rPh sb="4" eb="6">
      <t>ジンイン</t>
    </rPh>
    <rPh sb="6" eb="8">
      <t>コウセイ</t>
    </rPh>
    <phoneticPr fontId="2"/>
  </si>
  <si>
    <t>③部門別年齢構成</t>
    <phoneticPr fontId="2"/>
  </si>
  <si>
    <t>～1,000人未満（n=10）</t>
  </si>
  <si>
    <t>①実数表</t>
    <rPh sb="1" eb="3">
      <t>ジッスウ</t>
    </rPh>
    <rPh sb="3" eb="4">
      <t>ヒョウ</t>
    </rPh>
    <phoneticPr fontId="3"/>
  </si>
  <si>
    <t>②部門別人員構成</t>
    <rPh sb="1" eb="3">
      <t>ブモン</t>
    </rPh>
    <rPh sb="3" eb="4">
      <t>ベツ</t>
    </rPh>
    <rPh sb="4" eb="6">
      <t>ジンイン</t>
    </rPh>
    <rPh sb="6" eb="8">
      <t>コウセイ</t>
    </rPh>
    <phoneticPr fontId="3"/>
  </si>
  <si>
    <t>認定プラント</t>
    <rPh sb="0" eb="2">
      <t>ニンテイ</t>
    </rPh>
    <phoneticPr fontId="5"/>
  </si>
  <si>
    <t>加工（n=39）</t>
  </si>
  <si>
    <t>認定プラント（n=15）</t>
    <phoneticPr fontId="5"/>
  </si>
  <si>
    <t>高温高圧（n=25）</t>
  </si>
  <si>
    <t>成形加工（n=21）</t>
  </si>
  <si>
    <t>①スキル保有者比率</t>
    <rPh sb="4" eb="7">
      <t>ホユウシャ</t>
    </rPh>
    <rPh sb="7" eb="9">
      <t>ヒリツ</t>
    </rPh>
    <phoneticPr fontId="3"/>
  </si>
  <si>
    <t>③部門別年齢構成</t>
    <rPh sb="1" eb="3">
      <t>ブモン</t>
    </rPh>
    <rPh sb="3" eb="4">
      <t>ベツ</t>
    </rPh>
    <rPh sb="4" eb="6">
      <t>ネンレイ</t>
    </rPh>
    <rPh sb="6" eb="8">
      <t>コウセイ</t>
    </rPh>
    <phoneticPr fontId="3"/>
  </si>
  <si>
    <t>全体（n=121）</t>
  </si>
  <si>
    <t>装置（n=62）</t>
  </si>
  <si>
    <t>加工（n=55）</t>
  </si>
  <si>
    <t>100人未満（n=43）</t>
  </si>
  <si>
    <t>～500人未満（n=43）</t>
  </si>
  <si>
    <t>1,000人以上（n=20）</t>
  </si>
  <si>
    <t>高温高圧（n=39）</t>
  </si>
  <si>
    <t>ロボット・搬送組立（n=14）</t>
  </si>
  <si>
    <t>成形加工（n=33）</t>
  </si>
  <si>
    <t>複数装置組立（n=10）</t>
  </si>
  <si>
    <t>認定プラント（n=25）</t>
    <phoneticPr fontId="5"/>
  </si>
  <si>
    <t>①該当数</t>
    <rPh sb="1" eb="3">
      <t>ガイトウ</t>
    </rPh>
    <rPh sb="3" eb="4">
      <t>スウ</t>
    </rPh>
    <phoneticPr fontId="2"/>
  </si>
  <si>
    <t>②保全費比率（%）
（本調査結果）</t>
    <rPh sb="1" eb="3">
      <t>ホゼン</t>
    </rPh>
    <rPh sb="3" eb="4">
      <t>ヒ</t>
    </rPh>
    <rPh sb="4" eb="6">
      <t>ヒリツ</t>
    </rPh>
    <rPh sb="11" eb="14">
      <t>ホンチョウサ</t>
    </rPh>
    <rPh sb="14" eb="16">
      <t>ケッカ</t>
    </rPh>
    <phoneticPr fontId="3"/>
  </si>
  <si>
    <t>装置（n=41）</t>
  </si>
  <si>
    <t>加工（n=29）</t>
  </si>
  <si>
    <t>高温高圧（n=26）</t>
  </si>
  <si>
    <t>専用大型装置（n=*）</t>
  </si>
  <si>
    <t>成形加工（n=18）</t>
  </si>
  <si>
    <t>認定プラント（n=20）</t>
    <phoneticPr fontId="2"/>
  </si>
  <si>
    <t>全体（n=67）</t>
  </si>
  <si>
    <t>装置（n=38）</t>
  </si>
  <si>
    <t>加工（n=27）</t>
  </si>
  <si>
    <t>ロボット・搬送組立（n=8）</t>
  </si>
  <si>
    <t>認定プラント（n=18）</t>
    <phoneticPr fontId="2"/>
  </si>
  <si>
    <t>全体（n=80）</t>
  </si>
  <si>
    <t>装置（n=46）</t>
  </si>
  <si>
    <t>加工（n=32）</t>
  </si>
  <si>
    <t>ロボット・搬送組立（n=12）</t>
  </si>
  <si>
    <t>認定プラント（n=24）</t>
    <phoneticPr fontId="2"/>
  </si>
  <si>
    <t>＜内、設備管理投資＞</t>
    <rPh sb="1" eb="2">
      <t>ウチ</t>
    </rPh>
    <rPh sb="3" eb="5">
      <t>セツビ</t>
    </rPh>
    <rPh sb="5" eb="7">
      <t>カンリ</t>
    </rPh>
    <rPh sb="7" eb="9">
      <t>トウシ</t>
    </rPh>
    <phoneticPr fontId="2"/>
  </si>
  <si>
    <t>＜内、維持更新・リプレース＞</t>
    <rPh sb="1" eb="2">
      <t>ウチ</t>
    </rPh>
    <rPh sb="3" eb="5">
      <t>イジ</t>
    </rPh>
    <rPh sb="5" eb="7">
      <t>コウシン</t>
    </rPh>
    <phoneticPr fontId="2"/>
  </si>
  <si>
    <t>全体（n=131）</t>
    <phoneticPr fontId="2"/>
  </si>
  <si>
    <t>加工（n=65）</t>
    <phoneticPr fontId="2"/>
  </si>
  <si>
    <t>ロボット・搬送組立（n=19）</t>
    <phoneticPr fontId="2"/>
  </si>
  <si>
    <t>全体（n=163）</t>
  </si>
  <si>
    <t>装置（n=81）</t>
  </si>
  <si>
    <t>高温高圧（n=47）</t>
  </si>
  <si>
    <t>認定プラント（n=30）</t>
    <phoneticPr fontId="2"/>
  </si>
  <si>
    <t>1000億円未満（n=29）</t>
  </si>
  <si>
    <t>500人以上（n=43）</t>
  </si>
  <si>
    <t>500人未満（n=82）</t>
  </si>
  <si>
    <t>全体（n=83）</t>
  </si>
  <si>
    <t>装置（n=42）</t>
  </si>
  <si>
    <t>高温高圧（n=31）</t>
  </si>
  <si>
    <t>専用大型装置（n=6）</t>
  </si>
  <si>
    <t>500人以上（n=27）</t>
  </si>
  <si>
    <t>500人未満（n=39）</t>
  </si>
  <si>
    <t>1000億円以上（n=10）</t>
  </si>
  <si>
    <t>1000億円未満（n=12）</t>
  </si>
  <si>
    <t>単位：%、n=44</t>
    <rPh sb="0" eb="2">
      <t>タンイ</t>
    </rPh>
    <phoneticPr fontId="2"/>
  </si>
  <si>
    <t>全体（n=233）</t>
  </si>
  <si>
    <t>認定プラント（n=49）</t>
    <phoneticPr fontId="2"/>
  </si>
  <si>
    <t>500人未満（n=102）</t>
  </si>
  <si>
    <t>一品生産（n=*）</t>
    <phoneticPr fontId="2"/>
  </si>
  <si>
    <t>②構成比＜設備投資全体＞</t>
    <rPh sb="1" eb="4">
      <t>コウセイヒ</t>
    </rPh>
    <phoneticPr fontId="2"/>
  </si>
  <si>
    <t>1）主力生産設備</t>
    <rPh sb="2" eb="4">
      <t>シュリョク</t>
    </rPh>
    <rPh sb="4" eb="6">
      <t>セイサン</t>
    </rPh>
    <rPh sb="6" eb="8">
      <t>セツビ</t>
    </rPh>
    <phoneticPr fontId="2"/>
  </si>
  <si>
    <t>①過去3年間の推移</t>
    <rPh sb="1" eb="3">
      <t>カコ</t>
    </rPh>
    <rPh sb="4" eb="6">
      <t>ネンカン</t>
    </rPh>
    <rPh sb="7" eb="9">
      <t>スイイ</t>
    </rPh>
    <phoneticPr fontId="2"/>
  </si>
  <si>
    <t>故障の増減傾向</t>
    <rPh sb="0" eb="2">
      <t>コショウ</t>
    </rPh>
    <rPh sb="3" eb="5">
      <t>ゾウゲン</t>
    </rPh>
    <rPh sb="5" eb="7">
      <t>ケイコウ</t>
    </rPh>
    <phoneticPr fontId="2"/>
  </si>
  <si>
    <t>突然の故障発生の増加傾向</t>
    <rPh sb="0" eb="2">
      <t>トツゼン</t>
    </rPh>
    <rPh sb="3" eb="5">
      <t>コショウ</t>
    </rPh>
    <rPh sb="5" eb="7">
      <t>ハッセイ</t>
    </rPh>
    <rPh sb="8" eb="10">
      <t>ゾウカ</t>
    </rPh>
    <rPh sb="10" eb="12">
      <t>ケイコウ</t>
    </rPh>
    <phoneticPr fontId="2"/>
  </si>
  <si>
    <t>増加している</t>
    <rPh sb="0" eb="2">
      <t>ゾウカ</t>
    </rPh>
    <phoneticPr fontId="2"/>
  </si>
  <si>
    <t>増加していない</t>
    <rPh sb="0" eb="2">
      <t>ゾウカ</t>
    </rPh>
    <phoneticPr fontId="2"/>
  </si>
  <si>
    <t>2020年度（n=219）</t>
    <rPh sb="4" eb="6">
      <t>ネンド</t>
    </rPh>
    <phoneticPr fontId="2"/>
  </si>
  <si>
    <t>2021年度（n=196）</t>
    <rPh sb="4" eb="6">
      <t>ネンド</t>
    </rPh>
    <phoneticPr fontId="2"/>
  </si>
  <si>
    <t>2022年度（n=264）</t>
    <rPh sb="4" eb="6">
      <t>ネンド</t>
    </rPh>
    <phoneticPr fontId="2"/>
  </si>
  <si>
    <t>②業種別</t>
    <rPh sb="1" eb="3">
      <t>ギョウシュ</t>
    </rPh>
    <rPh sb="3" eb="4">
      <t>ベツ</t>
    </rPh>
    <phoneticPr fontId="2"/>
  </si>
  <si>
    <t>全体（n=264）</t>
    <rPh sb="0" eb="2">
      <t>ゼンタイ</t>
    </rPh>
    <phoneticPr fontId="2"/>
  </si>
  <si>
    <t>装置（n=126）</t>
  </si>
  <si>
    <t>加工（n=122）</t>
  </si>
  <si>
    <t>③生産プロセス・生産ライン別</t>
    <rPh sb="1" eb="3">
      <t>セイサン</t>
    </rPh>
    <rPh sb="8" eb="10">
      <t>セイサン</t>
    </rPh>
    <rPh sb="13" eb="14">
      <t>ベツ</t>
    </rPh>
    <phoneticPr fontId="2"/>
  </si>
  <si>
    <t>高温高圧（n=73）</t>
  </si>
  <si>
    <t>ロボット・搬送組立（n=37）</t>
  </si>
  <si>
    <t>その他（n=28）</t>
  </si>
  <si>
    <t>認定プラント（n=51）</t>
  </si>
  <si>
    <t>２）付帯設備・共用設備・ユーティリティなど</t>
    <rPh sb="2" eb="4">
      <t>フタイ</t>
    </rPh>
    <rPh sb="4" eb="6">
      <t>セツビ</t>
    </rPh>
    <rPh sb="7" eb="9">
      <t>キョウヨウ</t>
    </rPh>
    <rPh sb="9" eb="11">
      <t>セツビ</t>
    </rPh>
    <phoneticPr fontId="2"/>
  </si>
  <si>
    <t>2020年度（n=218）</t>
    <rPh sb="4" eb="6">
      <t>ネンド</t>
    </rPh>
    <phoneticPr fontId="2"/>
  </si>
  <si>
    <t>2021年度（n=195）</t>
    <rPh sb="4" eb="6">
      <t>ネンド</t>
    </rPh>
    <phoneticPr fontId="2"/>
  </si>
  <si>
    <t>装置型（n=）</t>
    <rPh sb="0" eb="3">
      <t>ソウチガタ</t>
    </rPh>
    <phoneticPr fontId="2"/>
  </si>
  <si>
    <t>加工組立型（n=)</t>
    <rPh sb="0" eb="2">
      <t>カコウ</t>
    </rPh>
    <rPh sb="2" eb="4">
      <t>クミタテ</t>
    </rPh>
    <rPh sb="4" eb="5">
      <t>ガタ</t>
    </rPh>
    <phoneticPr fontId="2"/>
  </si>
  <si>
    <t>その他（n=）</t>
    <rPh sb="2" eb="3">
      <t>タ</t>
    </rPh>
    <phoneticPr fontId="2"/>
  </si>
  <si>
    <t>3）周辺設備・施設（保安設備、構内インフラなど）</t>
    <rPh sb="2" eb="4">
      <t>シュウヘン</t>
    </rPh>
    <rPh sb="4" eb="6">
      <t>セツビ</t>
    </rPh>
    <rPh sb="7" eb="9">
      <t>シセツ</t>
    </rPh>
    <rPh sb="10" eb="12">
      <t>ホアン</t>
    </rPh>
    <rPh sb="12" eb="14">
      <t>セツビ</t>
    </rPh>
    <rPh sb="15" eb="17">
      <t>コウナイ</t>
    </rPh>
    <phoneticPr fontId="2"/>
  </si>
  <si>
    <t>2020年度（n=217）</t>
    <rPh sb="4" eb="6">
      <t>ネンド</t>
    </rPh>
    <phoneticPr fontId="2"/>
  </si>
  <si>
    <t>Q1.設備の故障対策</t>
    <rPh sb="3" eb="5">
      <t>セツビ</t>
    </rPh>
    <rPh sb="6" eb="8">
      <t>コショウ</t>
    </rPh>
    <rPh sb="8" eb="10">
      <t>タイサク</t>
    </rPh>
    <phoneticPr fontId="2"/>
  </si>
  <si>
    <t>Q1-1.設備の種類毎の故障の増加傾向</t>
    <rPh sb="5" eb="7">
      <t>セツビ</t>
    </rPh>
    <rPh sb="8" eb="10">
      <t>シュルイ</t>
    </rPh>
    <rPh sb="10" eb="11">
      <t>ゴト</t>
    </rPh>
    <rPh sb="12" eb="14">
      <t>コショウ</t>
    </rPh>
    <rPh sb="15" eb="17">
      <t>ゾウカ</t>
    </rPh>
    <rPh sb="17" eb="19">
      <t>ケイコウ</t>
    </rPh>
    <phoneticPr fontId="2"/>
  </si>
  <si>
    <t>成形加工（n=26）</t>
  </si>
  <si>
    <t>全体（n=85）</t>
  </si>
  <si>
    <t>加工（n=36）</t>
  </si>
  <si>
    <t>100人未満（n=34）</t>
  </si>
  <si>
    <t>～500人未満（n=28）</t>
  </si>
  <si>
    <t>～1,000人未満（n=7）</t>
  </si>
  <si>
    <t>1,000人以上（n=15）</t>
  </si>
  <si>
    <t>③総保全費推計（億円）
①×②</t>
    <rPh sb="1" eb="2">
      <t>ソウ</t>
    </rPh>
    <rPh sb="2" eb="4">
      <t>ホゼン</t>
    </rPh>
    <rPh sb="4" eb="5">
      <t>ヒ</t>
    </rPh>
    <rPh sb="5" eb="7">
      <t>スイケイ</t>
    </rPh>
    <rPh sb="8" eb="10">
      <t>オクエン</t>
    </rPh>
    <phoneticPr fontId="3"/>
  </si>
  <si>
    <t>③保全費推計（億円）
①×②</t>
    <rPh sb="1" eb="3">
      <t>ホゼン</t>
    </rPh>
    <rPh sb="3" eb="4">
      <t>ヒ</t>
    </rPh>
    <rPh sb="4" eb="6">
      <t>スイケイ</t>
    </rPh>
    <rPh sb="7" eb="9">
      <t>オクエン</t>
    </rPh>
    <phoneticPr fontId="3"/>
  </si>
  <si>
    <t>①経済構造実態調査
（千人）
従業員数</t>
  </si>
  <si>
    <t>①製造品出荷額（億円）
（経済構造実態調査）</t>
    <rPh sb="1" eb="3">
      <t>セイゾウ</t>
    </rPh>
    <rPh sb="3" eb="4">
      <t>ヒン</t>
    </rPh>
    <rPh sb="4" eb="7">
      <t>シュッカガク</t>
    </rPh>
    <rPh sb="8" eb="10">
      <t>オクエン</t>
    </rPh>
    <phoneticPr fontId="3"/>
  </si>
  <si>
    <t>装置（n=54）</t>
  </si>
  <si>
    <t>100人未満（n=40）</t>
  </si>
  <si>
    <t>～500人未満（n=36）</t>
  </si>
  <si>
    <t>高温高圧（n=34）</t>
  </si>
  <si>
    <t>複数装置組立（n=11）</t>
  </si>
  <si>
    <t>Ⅱ.事業所単位</t>
    <rPh sb="5" eb="7">
      <t>タンイ</t>
    </rPh>
    <phoneticPr fontId="2"/>
  </si>
  <si>
    <t>SQ2.事業所の人員数と年齢</t>
    <rPh sb="8" eb="11">
      <t>ジンインスウ</t>
    </rPh>
    <rPh sb="12" eb="14">
      <t>ネンレイ</t>
    </rPh>
    <phoneticPr fontId="3"/>
  </si>
  <si>
    <t>事業所合計　人員数合計</t>
    <rPh sb="3" eb="5">
      <t>ゴウケイ</t>
    </rPh>
    <phoneticPr fontId="3"/>
  </si>
  <si>
    <t>事業所合計　平均人員数</t>
    <rPh sb="3" eb="5">
      <t>ゴウケイ</t>
    </rPh>
    <phoneticPr fontId="3"/>
  </si>
  <si>
    <t>事業所合計</t>
    <rPh sb="3" eb="5">
      <t>ゴウケイ</t>
    </rPh>
    <phoneticPr fontId="3"/>
  </si>
  <si>
    <t>全体（n=105）</t>
  </si>
  <si>
    <t>加工（n=48）</t>
  </si>
  <si>
    <t>全体（n=103）</t>
  </si>
  <si>
    <t>1,000人以上（n=17）</t>
  </si>
  <si>
    <t>成形加工（n=28）</t>
  </si>
  <si>
    <t>認定プラント（n=21）</t>
  </si>
  <si>
    <t>③推計総保全費額の推移（設備保全費および維持・更新投資額の推移）</t>
    <rPh sb="1" eb="3">
      <t>スイケイ</t>
    </rPh>
    <rPh sb="3" eb="4">
      <t>ソウ</t>
    </rPh>
    <rPh sb="4" eb="6">
      <t>ホゼン</t>
    </rPh>
    <rPh sb="6" eb="7">
      <t>ヒ</t>
    </rPh>
    <rPh sb="7" eb="8">
      <t>ガク</t>
    </rPh>
    <rPh sb="9" eb="11">
      <t>スイイ</t>
    </rPh>
    <rPh sb="12" eb="14">
      <t>セツビ</t>
    </rPh>
    <rPh sb="14" eb="16">
      <t>ホゼン</t>
    </rPh>
    <rPh sb="16" eb="17">
      <t>ヒ</t>
    </rPh>
    <rPh sb="20" eb="22">
      <t>イジ</t>
    </rPh>
    <rPh sb="23" eb="25">
      <t>コウシン</t>
    </rPh>
    <rPh sb="25" eb="28">
      <t>トウシガク</t>
    </rPh>
    <rPh sb="29" eb="31">
      <t>スイイ</t>
    </rPh>
    <phoneticPr fontId="3"/>
  </si>
  <si>
    <t>Q2.保全部門の設置状況</t>
    <rPh sb="3" eb="5">
      <t>ホゼン</t>
    </rPh>
    <rPh sb="5" eb="7">
      <t>ブモン</t>
    </rPh>
    <rPh sb="8" eb="10">
      <t>セッチ</t>
    </rPh>
    <rPh sb="10" eb="12">
      <t>ジョウキョウ</t>
    </rPh>
    <phoneticPr fontId="3"/>
  </si>
  <si>
    <t>■わが国における部門別従業員の推計</t>
    <rPh sb="3" eb="4">
      <t>クニ</t>
    </rPh>
    <rPh sb="8" eb="10">
      <t>ブモン</t>
    </rPh>
    <rPh sb="10" eb="11">
      <t>ベツ</t>
    </rPh>
    <rPh sb="11" eb="14">
      <t>ジュウギョウイン</t>
    </rPh>
    <rPh sb="15" eb="17">
      <t>スイケイ</t>
    </rPh>
    <phoneticPr fontId="3"/>
  </si>
  <si>
    <t>11-1-1.設備保全に関わる年間費用の実績</t>
    <rPh sb="7" eb="9">
      <t>セツビ</t>
    </rPh>
    <rPh sb="9" eb="11">
      <t>ホゼン</t>
    </rPh>
    <rPh sb="12" eb="13">
      <t>カカ</t>
    </rPh>
    <rPh sb="15" eb="17">
      <t>ネンカン</t>
    </rPh>
    <rPh sb="17" eb="19">
      <t>ヒヨウ</t>
    </rPh>
    <rPh sb="20" eb="22">
      <t>ジッセキ</t>
    </rPh>
    <phoneticPr fontId="2"/>
  </si>
  <si>
    <t>11-1-2.保全費推計</t>
    <rPh sb="7" eb="9">
      <t>ホゼン</t>
    </rPh>
    <rPh sb="9" eb="10">
      <t>ヒ</t>
    </rPh>
    <rPh sb="10" eb="12">
      <t>スイケイ</t>
    </rPh>
    <phoneticPr fontId="2"/>
  </si>
  <si>
    <t>11-1-3.維持更新投資費</t>
    <rPh sb="7" eb="9">
      <t>イジ</t>
    </rPh>
    <rPh sb="9" eb="11">
      <t>コウシン</t>
    </rPh>
    <rPh sb="11" eb="13">
      <t>トウシ</t>
    </rPh>
    <rPh sb="13" eb="14">
      <t>ヒ</t>
    </rPh>
    <phoneticPr fontId="3"/>
  </si>
  <si>
    <t>11-1-4-1.総保全費に関わる外注費</t>
    <rPh sb="9" eb="10">
      <t>ソウ</t>
    </rPh>
    <rPh sb="10" eb="12">
      <t>ホゼン</t>
    </rPh>
    <rPh sb="12" eb="13">
      <t>ヒ</t>
    </rPh>
    <rPh sb="14" eb="15">
      <t>カカ</t>
    </rPh>
    <rPh sb="17" eb="20">
      <t>ガイチュウヒ</t>
    </rPh>
    <phoneticPr fontId="2"/>
  </si>
  <si>
    <t>11-1-4-2.外注費に占める保全に関わる費用割合</t>
    <phoneticPr fontId="2"/>
  </si>
  <si>
    <t>11-1-5.設備診断および検査に関わる費用</t>
    <rPh sb="7" eb="9">
      <t>セツビ</t>
    </rPh>
    <rPh sb="9" eb="11">
      <t>シンダン</t>
    </rPh>
    <rPh sb="14" eb="16">
      <t>ケンサ</t>
    </rPh>
    <rPh sb="17" eb="18">
      <t>カカ</t>
    </rPh>
    <rPh sb="20" eb="22">
      <t>ヒヨウ</t>
    </rPh>
    <phoneticPr fontId="3"/>
  </si>
  <si>
    <t>11-1-5-1.設備診断および検査の外注状況</t>
    <rPh sb="9" eb="11">
      <t>セツビ</t>
    </rPh>
    <rPh sb="11" eb="13">
      <t>シンダン</t>
    </rPh>
    <rPh sb="16" eb="18">
      <t>ケンサ</t>
    </rPh>
    <rPh sb="19" eb="21">
      <t>ガイチュウ</t>
    </rPh>
    <rPh sb="21" eb="23">
      <t>ジョウキョウ</t>
    </rPh>
    <phoneticPr fontId="3"/>
  </si>
  <si>
    <t>11-1-5-2.設備診断および検査用割合の変化</t>
    <rPh sb="9" eb="11">
      <t>セツビ</t>
    </rPh>
    <rPh sb="11" eb="13">
      <t>シンダン</t>
    </rPh>
    <rPh sb="16" eb="18">
      <t>ケンサ</t>
    </rPh>
    <rPh sb="18" eb="19">
      <t>ヨウ</t>
    </rPh>
    <rPh sb="19" eb="21">
      <t>ワリアイ</t>
    </rPh>
    <rPh sb="22" eb="24">
      <t>ヘンカ</t>
    </rPh>
    <phoneticPr fontId="3"/>
  </si>
  <si>
    <t>11-1_6.保全費の実績</t>
    <rPh sb="7" eb="9">
      <t>ホゼン</t>
    </rPh>
    <rPh sb="9" eb="10">
      <t>ヒ</t>
    </rPh>
    <rPh sb="11" eb="13">
      <t>ジッセキ</t>
    </rPh>
    <phoneticPr fontId="2"/>
  </si>
  <si>
    <t>11-1-7.「総保全費」の予算対象</t>
    <phoneticPr fontId="2"/>
  </si>
  <si>
    <t>11-1-8.総保全費を決定する基準</t>
    <phoneticPr fontId="2"/>
  </si>
  <si>
    <t>11-2.「保全費」の性格別分類</t>
    <phoneticPr fontId="2"/>
  </si>
  <si>
    <t>11-3.設備投資および設備管理に対する投資傾向</t>
    <phoneticPr fontId="2"/>
  </si>
  <si>
    <t>11-3-1.前年と比較した投資傾向</t>
    <phoneticPr fontId="2"/>
  </si>
  <si>
    <t>11-3-1.2050年カーボンニュートラルへの対応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</si>
</sst>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quot;%&quot;"/>
  </numFmts>
  <fonts count="15">
    <font>
      <sz val="11"/>
      <color theme="1"/>
      <name val="Yu Gothic"/>
      <family val="2"/>
      <scheme val="minor"/>
    </font>
    <font>
      <b/>
      <sz val="11"/>
      <color theme="1"/>
      <name val="Yu Gothic"/>
      <family val="3"/>
      <charset val="128"/>
      <scheme val="minor"/>
    </font>
    <font>
      <sz val="6"/>
      <name val="Yu Gothic"/>
      <family val="3"/>
      <charset val="128"/>
      <scheme val="minor"/>
    </font>
    <font>
      <sz val="10"/>
      <color theme="1"/>
      <name val="Century"/>
      <family val="1"/>
    </font>
    <font>
      <sz val="10"/>
      <color theme="1"/>
      <name val="Yu Gothic"/>
      <family val="2"/>
      <scheme val="minor"/>
    </font>
    <font>
      <sz val="6"/>
      <name val="Yu Gothic"/>
      <family val="2"/>
      <charset val="128"/>
      <scheme val="minor"/>
    </font>
    <font>
      <u/>
      <sz val="11"/>
      <color theme="10"/>
      <name val="Yu Gothic"/>
      <family val="2"/>
      <scheme val="minor"/>
    </font>
    <font>
      <sz val="11"/>
      <color theme="1"/>
      <name val="Yu Gothic"/>
      <family val="2"/>
      <scheme val="minor"/>
    </font>
    <font>
      <sz val="10"/>
      <color theme="1"/>
      <name val="Yu Gothic"/>
      <family val="3"/>
      <charset val="128"/>
      <scheme val="minor"/>
    </font>
    <font>
      <sz val="8"/>
      <color theme="1"/>
      <name val="Yu Gothic"/>
      <family val="2"/>
      <charset val="128"/>
      <scheme val="minor"/>
    </font>
    <font>
      <sz val="10"/>
      <color theme="1"/>
      <name val="ＭＳ 明朝"/>
      <family val="1"/>
      <charset val="128"/>
    </font>
    <font>
      <b/>
      <sz val="10"/>
      <color rgb="FFFF0000"/>
      <name val="Yu Gothic"/>
      <family val="3"/>
      <charset val="128"/>
      <scheme val="minor"/>
    </font>
    <font>
      <b/>
      <sz val="10"/>
      <color theme="1"/>
      <name val="Yu Gothic"/>
      <family val="3"/>
      <charset val="128"/>
      <scheme val="minor"/>
    </font>
    <font>
      <sz val="10"/>
      <name val="Yu Gothic"/>
      <family val="3"/>
      <charset val="128"/>
      <scheme val="minor"/>
    </font>
    <font>
      <u/>
      <sz val="10"/>
      <color theme="10"/>
      <name val="Yu Gothic"/>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s>
  <borders count="105">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double">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double">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thin">
        <color auto="1"/>
      </top>
      <bottom/>
      <diagonal/>
    </border>
    <border>
      <left style="medium">
        <color auto="1"/>
      </left>
      <right style="medium">
        <color auto="1"/>
      </right>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double">
        <color auto="1"/>
      </bottom>
      <diagonal/>
    </border>
    <border>
      <left style="thin">
        <color auto="1"/>
      </left>
      <right style="medium">
        <color auto="1"/>
      </right>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bottom style="medium">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double">
        <color auto="1"/>
      </bottom>
      <diagonal/>
    </border>
    <border>
      <left style="medium">
        <color auto="1"/>
      </left>
      <right style="thin">
        <color auto="1"/>
      </right>
      <top/>
      <bottom style="thin">
        <color auto="1"/>
      </bottom>
      <diagonal/>
    </border>
    <border>
      <left style="double">
        <color auto="1"/>
      </left>
      <right style="medium">
        <color auto="1"/>
      </right>
      <top style="thin">
        <color auto="1"/>
      </top>
      <bottom style="medium">
        <color auto="1"/>
      </bottom>
      <diagonal/>
    </border>
    <border>
      <left style="double">
        <color auto="1"/>
      </left>
      <right style="medium">
        <color auto="1"/>
      </right>
      <top/>
      <bottom style="thin">
        <color auto="1"/>
      </bottom>
      <diagonal/>
    </border>
    <border>
      <left style="double">
        <color auto="1"/>
      </left>
      <right style="medium">
        <color auto="1"/>
      </right>
      <top style="thin">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double">
        <color auto="1"/>
      </bottom>
      <diagonal/>
    </border>
    <border>
      <left style="thin">
        <color auto="1"/>
      </left>
      <right/>
      <top/>
      <bottom style="medium">
        <color auto="1"/>
      </bottom>
      <diagonal/>
    </border>
    <border>
      <left style="thin">
        <color auto="1"/>
      </left>
      <right/>
      <top style="medium">
        <color auto="1"/>
      </top>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top style="thin">
        <color auto="1"/>
      </top>
      <bottom style="medium">
        <color auto="1"/>
      </bottom>
      <diagonal/>
    </border>
    <border>
      <left/>
      <right/>
      <top style="medium">
        <color auto="1"/>
      </top>
      <bottom/>
      <diagonal/>
    </border>
    <border>
      <left style="medium">
        <color auto="1"/>
      </left>
      <right style="medium">
        <color auto="1"/>
      </right>
      <top style="double">
        <color auto="1"/>
      </top>
      <bottom style="medium">
        <color auto="1"/>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style="thin">
        <color auto="1"/>
      </left>
      <right style="medium">
        <color auto="1"/>
      </right>
      <top style="double">
        <color auto="1"/>
      </top>
      <bottom style="medium">
        <color auto="1"/>
      </bottom>
      <diagonal/>
    </border>
    <border>
      <left/>
      <right/>
      <top style="thin">
        <color auto="1"/>
      </top>
      <bottom style="medium">
        <color auto="1"/>
      </bottom>
      <diagonal/>
    </border>
    <border>
      <left/>
      <right style="thin">
        <color auto="1"/>
      </right>
      <top/>
      <bottom style="medium">
        <color auto="1"/>
      </bottom>
      <diagonal/>
    </border>
    <border>
      <left style="medium">
        <color auto="1"/>
      </left>
      <right style="medium">
        <color auto="1"/>
      </right>
      <top style="thin">
        <color auto="1"/>
      </top>
      <bottom/>
      <diagonal/>
    </border>
    <border>
      <left/>
      <right/>
      <top style="double">
        <color auto="1"/>
      </top>
      <bottom style="medium">
        <color auto="1"/>
      </bottom>
      <diagonal/>
    </border>
    <border>
      <left/>
      <right style="thin">
        <color auto="1"/>
      </right>
      <top style="double">
        <color auto="1"/>
      </top>
      <bottom style="medium">
        <color auto="1"/>
      </bottom>
      <diagonal/>
    </border>
    <border>
      <left/>
      <right style="thin">
        <color auto="1"/>
      </right>
      <top style="medium">
        <color auto="1"/>
      </top>
      <bottom style="medium">
        <color auto="1"/>
      </bottom>
      <diagonal/>
    </border>
    <border>
      <left style="double">
        <color auto="1"/>
      </left>
      <right style="medium">
        <color auto="1"/>
      </right>
      <top/>
      <bottom style="medium">
        <color auto="1"/>
      </bottom>
      <diagonal/>
    </border>
    <border>
      <left style="double">
        <color auto="1"/>
      </left>
      <right style="medium">
        <color auto="1"/>
      </right>
      <top style="double">
        <color auto="1"/>
      </top>
      <bottom style="medium">
        <color auto="1"/>
      </bottom>
      <diagonal/>
    </border>
    <border>
      <left style="double">
        <color auto="1"/>
      </left>
      <right style="medium">
        <color auto="1"/>
      </right>
      <top style="thin">
        <color auto="1"/>
      </top>
      <bottom/>
      <diagonal/>
    </border>
    <border>
      <left style="medium">
        <color auto="1"/>
      </left>
      <right style="medium">
        <color auto="1"/>
      </right>
      <top style="thin">
        <color auto="1"/>
      </top>
      <bottom style="double">
        <color auto="1"/>
      </bottom>
      <diagonal/>
    </border>
    <border>
      <left/>
      <right style="thin">
        <color auto="1"/>
      </right>
      <top style="thin">
        <color auto="1"/>
      </top>
      <bottom style="double">
        <color auto="1"/>
      </bottom>
      <diagonal/>
    </border>
    <border>
      <left style="double">
        <color auto="1"/>
      </left>
      <right style="medium">
        <color auto="1"/>
      </right>
      <top style="thin">
        <color auto="1"/>
      </top>
      <bottom style="double">
        <color auto="1"/>
      </bottom>
      <diagonal/>
    </border>
    <border>
      <left/>
      <right/>
      <top style="thin">
        <color auto="1"/>
      </top>
      <bottom style="double">
        <color auto="1"/>
      </bottom>
      <diagonal/>
    </border>
    <border>
      <left style="medium">
        <color auto="1"/>
      </left>
      <right/>
      <top/>
      <bottom style="double">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double">
        <color auto="1"/>
      </left>
      <right style="medium">
        <color auto="1"/>
      </right>
      <top/>
      <bottom style="double">
        <color auto="1"/>
      </bottom>
      <diagonal/>
    </border>
    <border>
      <left style="medium">
        <color auto="1"/>
      </left>
      <right style="thin">
        <color auto="1"/>
      </right>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s>
  <cellStyleXfs count="4">
    <xf numFmtId="0" fontId="0" fillId="0" borderId="0"/>
    <xf numFmtId="0" fontId="6" fillId="0" borderId="0" applyNumberFormat="0" applyFill="0" applyBorder="0" applyAlignment="0" applyProtection="0"/>
    <xf numFmtId="0" fontId="7" fillId="0" borderId="0"/>
    <xf numFmtId="38" fontId="7" fillId="0" borderId="0" applyFont="0" applyFill="0" applyBorder="0" applyAlignment="0" applyProtection="0">
      <alignment vertical="center"/>
    </xf>
  </cellStyleXfs>
  <cellXfs count="751">
    <xf numFmtId="0" fontId="0" fillId="0" borderId="0" xfId="0"/>
    <xf numFmtId="0" fontId="3" fillId="2" borderId="0" xfId="0" applyFont="1" applyFill="1" applyAlignment="1">
      <alignment vertical="center"/>
    </xf>
    <xf numFmtId="0" fontId="3" fillId="0" borderId="0" xfId="0" applyFont="1" applyAlignment="1">
      <alignment vertical="center"/>
    </xf>
    <xf numFmtId="0" fontId="8" fillId="0" borderId="0" xfId="2" applyFont="1" applyAlignment="1">
      <alignment horizontal="center" vertical="center"/>
    </xf>
    <xf numFmtId="0" fontId="10" fillId="0" borderId="0" xfId="0" applyFont="1" applyAlignment="1">
      <alignment horizontal="right" vertical="center"/>
    </xf>
    <xf numFmtId="0" fontId="4" fillId="0" borderId="0" xfId="0" applyFont="1" applyAlignment="1">
      <alignment vertical="center"/>
    </xf>
    <xf numFmtId="0" fontId="8" fillId="0" borderId="0" xfId="0" applyFont="1" applyAlignment="1">
      <alignment horizontal="right" vertical="center"/>
    </xf>
    <xf numFmtId="0" fontId="8" fillId="3" borderId="56"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64" xfId="0" applyFont="1" applyFill="1" applyBorder="1" applyAlignment="1">
      <alignment horizontal="center" vertical="center"/>
    </xf>
    <xf numFmtId="0" fontId="8" fillId="3" borderId="101" xfId="0" applyFont="1" applyFill="1" applyBorder="1" applyAlignment="1">
      <alignment horizontal="center" vertical="center" shrinkToFit="1"/>
    </xf>
    <xf numFmtId="0" fontId="8" fillId="0" borderId="1" xfId="0" applyFont="1" applyBorder="1" applyAlignment="1">
      <alignment vertical="center"/>
    </xf>
    <xf numFmtId="176" fontId="8" fillId="0" borderId="3" xfId="0" applyNumberFormat="1" applyFont="1" applyBorder="1" applyAlignment="1">
      <alignment vertical="center"/>
    </xf>
    <xf numFmtId="176" fontId="8" fillId="0" borderId="4" xfId="0" applyNumberFormat="1" applyFont="1" applyBorder="1" applyAlignment="1">
      <alignment vertical="center"/>
    </xf>
    <xf numFmtId="176" fontId="8" fillId="0" borderId="26" xfId="0" applyNumberFormat="1" applyFont="1" applyBorder="1" applyAlignment="1">
      <alignment vertical="center"/>
    </xf>
    <xf numFmtId="176" fontId="8" fillId="0" borderId="2" xfId="0" applyNumberFormat="1" applyFont="1" applyBorder="1" applyAlignment="1">
      <alignment vertical="center"/>
    </xf>
    <xf numFmtId="0" fontId="8" fillId="0" borderId="10" xfId="0" applyFont="1" applyBorder="1" applyAlignment="1">
      <alignment vertical="center"/>
    </xf>
    <xf numFmtId="176" fontId="8" fillId="0" borderId="11" xfId="0" applyNumberFormat="1" applyFont="1" applyBorder="1" applyAlignment="1">
      <alignment vertical="center"/>
    </xf>
    <xf numFmtId="176" fontId="8" fillId="0" borderId="12" xfId="0" applyNumberFormat="1" applyFont="1" applyBorder="1" applyAlignment="1">
      <alignment vertical="center"/>
    </xf>
    <xf numFmtId="176" fontId="8" fillId="0" borderId="27" xfId="0" applyNumberFormat="1" applyFont="1" applyBorder="1" applyAlignment="1">
      <alignment vertical="center"/>
    </xf>
    <xf numFmtId="176" fontId="8" fillId="0" borderId="14" xfId="0" applyNumberFormat="1" applyFont="1" applyBorder="1" applyAlignment="1">
      <alignment vertical="center"/>
    </xf>
    <xf numFmtId="0" fontId="8" fillId="0" borderId="15" xfId="0" applyFont="1" applyBorder="1" applyAlignment="1">
      <alignment vertical="center"/>
    </xf>
    <xf numFmtId="176" fontId="8" fillId="0" borderId="16" xfId="0" applyNumberFormat="1" applyFont="1" applyBorder="1" applyAlignment="1">
      <alignment vertical="center"/>
    </xf>
    <xf numFmtId="176" fontId="8" fillId="0" borderId="17" xfId="0" applyNumberFormat="1" applyFont="1" applyBorder="1" applyAlignment="1">
      <alignment vertical="center"/>
    </xf>
    <xf numFmtId="176" fontId="8" fillId="0" borderId="28" xfId="0" applyNumberFormat="1" applyFont="1" applyBorder="1" applyAlignment="1">
      <alignment vertical="center"/>
    </xf>
    <xf numFmtId="176" fontId="8" fillId="0" borderId="19" xfId="0" applyNumberFormat="1" applyFont="1" applyBorder="1" applyAlignment="1">
      <alignment vertical="center"/>
    </xf>
    <xf numFmtId="0" fontId="8" fillId="0" borderId="20" xfId="0" applyFont="1" applyBorder="1" applyAlignment="1">
      <alignment vertical="center"/>
    </xf>
    <xf numFmtId="176" fontId="8" fillId="0" borderId="21" xfId="0" applyNumberFormat="1" applyFont="1" applyBorder="1" applyAlignment="1">
      <alignment vertical="center"/>
    </xf>
    <xf numFmtId="176" fontId="8" fillId="0" borderId="22" xfId="0" applyNumberFormat="1" applyFont="1" applyBorder="1" applyAlignment="1">
      <alignment vertical="center"/>
    </xf>
    <xf numFmtId="176" fontId="8" fillId="0" borderId="29" xfId="0" applyNumberFormat="1" applyFont="1" applyBorder="1" applyAlignment="1">
      <alignment vertical="center"/>
    </xf>
    <xf numFmtId="176" fontId="8" fillId="0" borderId="24" xfId="0" applyNumberFormat="1" applyFont="1" applyBorder="1" applyAlignment="1">
      <alignment vertical="center"/>
    </xf>
    <xf numFmtId="0" fontId="8" fillId="0" borderId="10" xfId="0" applyFont="1" applyBorder="1" applyAlignment="1">
      <alignment vertical="center" wrapText="1"/>
    </xf>
    <xf numFmtId="0" fontId="8" fillId="0" borderId="15" xfId="0" applyFont="1" applyBorder="1" applyAlignment="1">
      <alignment vertical="center" wrapText="1"/>
    </xf>
    <xf numFmtId="0" fontId="8" fillId="0" borderId="20" xfId="0" applyFont="1" applyBorder="1" applyAlignment="1">
      <alignment vertical="center" wrapText="1"/>
    </xf>
    <xf numFmtId="0" fontId="8" fillId="0" borderId="7" xfId="0" applyFont="1" applyBorder="1" applyAlignment="1">
      <alignment vertical="center" wrapText="1"/>
    </xf>
    <xf numFmtId="176" fontId="8" fillId="0" borderId="56" xfId="0" applyNumberFormat="1" applyFont="1" applyBorder="1" applyAlignment="1">
      <alignment vertical="center"/>
    </xf>
    <xf numFmtId="176" fontId="8" fillId="0" borderId="33" xfId="0" applyNumberFormat="1" applyFont="1" applyBorder="1" applyAlignment="1">
      <alignment vertical="center"/>
    </xf>
    <xf numFmtId="176" fontId="8" fillId="0" borderId="64" xfId="0" applyNumberFormat="1" applyFont="1" applyBorder="1" applyAlignment="1">
      <alignment vertical="center"/>
    </xf>
    <xf numFmtId="176" fontId="8" fillId="0" borderId="101" xfId="0" applyNumberFormat="1" applyFont="1" applyBorder="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8" fillId="0" borderId="61" xfId="0" applyFont="1" applyBorder="1" applyAlignment="1">
      <alignment vertical="center" shrinkToFit="1"/>
    </xf>
    <xf numFmtId="0" fontId="8" fillId="0" borderId="61" xfId="0" applyFont="1" applyBorder="1" applyAlignment="1">
      <alignment vertical="center"/>
    </xf>
    <xf numFmtId="0" fontId="8" fillId="0" borderId="49" xfId="0" applyFont="1" applyBorder="1" applyAlignment="1">
      <alignment vertical="center"/>
    </xf>
    <xf numFmtId="0" fontId="8" fillId="0" borderId="36" xfId="0" applyFont="1" applyBorder="1" applyAlignment="1">
      <alignment vertical="center"/>
    </xf>
    <xf numFmtId="0" fontId="8" fillId="0" borderId="46" xfId="0" applyFont="1" applyBorder="1" applyAlignment="1">
      <alignment vertical="center"/>
    </xf>
    <xf numFmtId="0" fontId="8" fillId="0" borderId="37" xfId="0" applyFont="1" applyBorder="1" applyAlignment="1">
      <alignment vertical="center"/>
    </xf>
    <xf numFmtId="0" fontId="8" fillId="0" borderId="62"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28" xfId="0" applyFont="1" applyBorder="1" applyAlignment="1">
      <alignment vertical="center"/>
    </xf>
    <xf numFmtId="0" fontId="8" fillId="0" borderId="35"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0" fontId="8" fillId="0" borderId="25" xfId="0" applyFont="1" applyBorder="1" applyAlignment="1">
      <alignment vertical="center"/>
    </xf>
    <xf numFmtId="0" fontId="8" fillId="0" borderId="30" xfId="0" applyFont="1" applyBorder="1" applyAlignment="1">
      <alignment vertical="center"/>
    </xf>
    <xf numFmtId="0" fontId="8" fillId="0" borderId="7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78" xfId="0" applyFont="1" applyBorder="1" applyAlignment="1">
      <alignment vertical="center"/>
    </xf>
    <xf numFmtId="0" fontId="8" fillId="0" borderId="79" xfId="0" applyFont="1" applyBorder="1" applyAlignment="1">
      <alignment vertical="center"/>
    </xf>
    <xf numFmtId="0" fontId="8" fillId="0" borderId="80" xfId="0" applyFont="1" applyBorder="1" applyAlignment="1">
      <alignment vertical="center"/>
    </xf>
    <xf numFmtId="0" fontId="8" fillId="0" borderId="62" xfId="0" applyFont="1" applyBorder="1" applyAlignment="1">
      <alignment vertical="center" shrinkToFit="1"/>
    </xf>
    <xf numFmtId="38" fontId="4" fillId="3" borderId="20" xfId="3" applyFont="1" applyFill="1" applyBorder="1" applyAlignment="1">
      <alignment horizontal="center" vertical="center" wrapText="1"/>
    </xf>
    <xf numFmtId="38" fontId="4" fillId="3" borderId="68" xfId="3" applyFont="1" applyFill="1" applyBorder="1" applyAlignment="1">
      <alignment horizontal="center" vertical="center" wrapText="1"/>
    </xf>
    <xf numFmtId="38" fontId="4" fillId="3" borderId="22" xfId="3" applyFont="1" applyFill="1" applyBorder="1" applyAlignment="1">
      <alignment horizontal="center" vertical="center" wrapText="1"/>
    </xf>
    <xf numFmtId="38" fontId="4" fillId="3" borderId="55" xfId="3" applyFont="1" applyFill="1" applyBorder="1" applyAlignment="1">
      <alignment horizontal="center" vertical="center" wrapText="1"/>
    </xf>
    <xf numFmtId="38" fontId="4" fillId="0" borderId="61" xfId="3" applyFont="1" applyBorder="1" applyAlignment="1">
      <alignment vertical="center"/>
    </xf>
    <xf numFmtId="38" fontId="4" fillId="0" borderId="31" xfId="3" applyFont="1" applyBorder="1" applyAlignment="1">
      <alignment vertical="center"/>
    </xf>
    <xf numFmtId="38" fontId="4" fillId="0" borderId="47" xfId="3" applyFont="1" applyBorder="1" applyAlignment="1">
      <alignment vertical="center"/>
    </xf>
    <xf numFmtId="38" fontId="4" fillId="0" borderId="36" xfId="3" applyFont="1" applyBorder="1" applyAlignment="1">
      <alignment vertical="center"/>
    </xf>
    <xf numFmtId="38" fontId="4" fillId="0" borderId="37" xfId="3" applyFont="1" applyBorder="1" applyAlignment="1">
      <alignment horizontal="right" vertical="center"/>
    </xf>
    <xf numFmtId="38" fontId="4" fillId="0" borderId="36" xfId="3" applyFont="1" applyBorder="1" applyAlignment="1">
      <alignment horizontal="right" vertical="center"/>
    </xf>
    <xf numFmtId="38" fontId="4" fillId="0" borderId="37" xfId="3" applyFont="1" applyBorder="1" applyAlignment="1">
      <alignment vertical="center"/>
    </xf>
    <xf numFmtId="38" fontId="4" fillId="0" borderId="62" xfId="3" applyFont="1" applyBorder="1" applyAlignment="1">
      <alignment vertical="center"/>
    </xf>
    <xf numFmtId="38" fontId="4" fillId="0" borderId="15" xfId="3" applyFont="1" applyBorder="1" applyAlignment="1">
      <alignment vertical="center"/>
    </xf>
    <xf numFmtId="38" fontId="4" fillId="0" borderId="40" xfId="3" applyFont="1" applyBorder="1" applyAlignment="1">
      <alignment vertical="center"/>
    </xf>
    <xf numFmtId="38" fontId="4" fillId="0" borderId="17" xfId="3" applyFont="1" applyBorder="1" applyAlignment="1">
      <alignment vertical="center"/>
    </xf>
    <xf numFmtId="38" fontId="4" fillId="0" borderId="35" xfId="3" applyFont="1" applyBorder="1" applyAlignment="1">
      <alignment horizontal="right" vertical="center"/>
    </xf>
    <xf numFmtId="38" fontId="4" fillId="0" borderId="17" xfId="3" applyFont="1" applyBorder="1" applyAlignment="1">
      <alignment horizontal="right" vertical="center"/>
    </xf>
    <xf numFmtId="38" fontId="4" fillId="0" borderId="35" xfId="3" applyFont="1" applyBorder="1" applyAlignment="1">
      <alignment vertical="center"/>
    </xf>
    <xf numFmtId="0" fontId="4" fillId="0" borderId="70" xfId="0" applyFont="1" applyBorder="1" applyAlignment="1">
      <alignment vertical="center"/>
    </xf>
    <xf numFmtId="0" fontId="4" fillId="0" borderId="20" xfId="0" applyFont="1" applyBorder="1" applyAlignment="1">
      <alignment vertical="center"/>
    </xf>
    <xf numFmtId="0" fontId="4" fillId="0" borderId="68" xfId="0" applyFont="1" applyBorder="1" applyAlignment="1">
      <alignment vertical="center"/>
    </xf>
    <xf numFmtId="0" fontId="4" fillId="0" borderId="22" xfId="0" applyFont="1" applyBorder="1" applyAlignment="1">
      <alignment vertical="center"/>
    </xf>
    <xf numFmtId="0" fontId="4" fillId="0" borderId="55" xfId="0" applyFont="1" applyBorder="1" applyAlignment="1">
      <alignment horizontal="right" vertical="center"/>
    </xf>
    <xf numFmtId="0" fontId="4" fillId="0" borderId="22" xfId="0" applyFont="1" applyBorder="1" applyAlignment="1">
      <alignment horizontal="right" vertical="center"/>
    </xf>
    <xf numFmtId="0" fontId="4" fillId="0" borderId="55" xfId="0" applyFont="1" applyBorder="1" applyAlignment="1">
      <alignment vertical="center"/>
    </xf>
    <xf numFmtId="38" fontId="4" fillId="0" borderId="70" xfId="3" applyFont="1" applyBorder="1" applyAlignment="1">
      <alignment vertical="center"/>
    </xf>
    <xf numFmtId="38" fontId="4" fillId="0" borderId="20" xfId="3" applyFont="1" applyBorder="1" applyAlignment="1">
      <alignment vertical="center"/>
    </xf>
    <xf numFmtId="38" fontId="4" fillId="0" borderId="68" xfId="3" applyFont="1" applyBorder="1" applyAlignment="1">
      <alignment vertical="center"/>
    </xf>
    <xf numFmtId="38" fontId="4" fillId="0" borderId="22" xfId="3" applyFont="1" applyBorder="1" applyAlignment="1">
      <alignment vertical="center"/>
    </xf>
    <xf numFmtId="38" fontId="4" fillId="0" borderId="55" xfId="3" applyFont="1" applyBorder="1" applyAlignment="1">
      <alignment horizontal="right" vertical="center"/>
    </xf>
    <xf numFmtId="38" fontId="4" fillId="0" borderId="22" xfId="3" applyFont="1" applyBorder="1" applyAlignment="1">
      <alignment horizontal="right" vertical="center"/>
    </xf>
    <xf numFmtId="38" fontId="4" fillId="0" borderId="55" xfId="3" applyFont="1" applyBorder="1" applyAlignment="1">
      <alignment vertical="center"/>
    </xf>
    <xf numFmtId="0" fontId="4" fillId="0" borderId="0" xfId="0" applyFont="1" applyAlignment="1">
      <alignment horizontal="right" vertical="center"/>
    </xf>
    <xf numFmtId="177" fontId="4" fillId="0" borderId="31" xfId="3" applyNumberFormat="1" applyFont="1" applyBorder="1" applyAlignment="1">
      <alignment vertical="center"/>
    </xf>
    <xf numFmtId="177" fontId="4" fillId="0" borderId="47" xfId="3" applyNumberFormat="1" applyFont="1" applyBorder="1" applyAlignment="1">
      <alignment vertical="center"/>
    </xf>
    <xf numFmtId="177" fontId="4" fillId="0" borderId="36" xfId="3" applyNumberFormat="1" applyFont="1" applyBorder="1" applyAlignment="1">
      <alignment vertical="center"/>
    </xf>
    <xf numFmtId="177" fontId="4" fillId="0" borderId="37" xfId="3" applyNumberFormat="1" applyFont="1" applyBorder="1" applyAlignment="1">
      <alignment horizontal="right" vertical="center"/>
    </xf>
    <xf numFmtId="177" fontId="4" fillId="0" borderId="36" xfId="3" applyNumberFormat="1" applyFont="1" applyBorder="1" applyAlignment="1">
      <alignment horizontal="right" vertical="center"/>
    </xf>
    <xf numFmtId="177" fontId="4" fillId="0" borderId="37" xfId="3" applyNumberFormat="1" applyFont="1" applyBorder="1" applyAlignment="1">
      <alignment vertical="center"/>
    </xf>
    <xf numFmtId="177" fontId="4" fillId="0" borderId="15" xfId="3" applyNumberFormat="1" applyFont="1" applyBorder="1" applyAlignment="1">
      <alignment vertical="center"/>
    </xf>
    <xf numFmtId="177" fontId="4" fillId="0" borderId="40" xfId="3" applyNumberFormat="1" applyFont="1" applyBorder="1" applyAlignment="1">
      <alignment vertical="center"/>
    </xf>
    <xf numFmtId="177" fontId="4" fillId="0" borderId="17" xfId="3" applyNumberFormat="1" applyFont="1" applyBorder="1" applyAlignment="1">
      <alignment vertical="center"/>
    </xf>
    <xf numFmtId="177" fontId="4" fillId="0" borderId="35" xfId="3" applyNumberFormat="1" applyFont="1" applyBorder="1" applyAlignment="1">
      <alignment horizontal="right" vertical="center"/>
    </xf>
    <xf numFmtId="177" fontId="4" fillId="0" borderId="17" xfId="3" applyNumberFormat="1" applyFont="1" applyBorder="1" applyAlignment="1">
      <alignment horizontal="right" vertical="center"/>
    </xf>
    <xf numFmtId="177" fontId="4" fillId="0" borderId="35" xfId="3" applyNumberFormat="1" applyFont="1" applyBorder="1" applyAlignment="1">
      <alignment vertical="center"/>
    </xf>
    <xf numFmtId="177" fontId="4" fillId="0" borderId="20" xfId="3" applyNumberFormat="1" applyFont="1" applyBorder="1" applyAlignment="1">
      <alignment vertical="center"/>
    </xf>
    <xf numFmtId="177" fontId="4" fillId="0" borderId="68" xfId="3" applyNumberFormat="1" applyFont="1" applyBorder="1" applyAlignment="1">
      <alignment vertical="center"/>
    </xf>
    <xf numFmtId="177" fontId="4" fillId="0" borderId="22" xfId="3" applyNumberFormat="1" applyFont="1" applyBorder="1" applyAlignment="1">
      <alignment vertical="center"/>
    </xf>
    <xf numFmtId="177" fontId="4" fillId="0" borderId="55" xfId="3" applyNumberFormat="1" applyFont="1" applyBorder="1" applyAlignment="1">
      <alignment horizontal="right" vertical="center"/>
    </xf>
    <xf numFmtId="177" fontId="4" fillId="0" borderId="22" xfId="3" applyNumberFormat="1" applyFont="1" applyBorder="1" applyAlignment="1">
      <alignment horizontal="right" vertical="center"/>
    </xf>
    <xf numFmtId="177" fontId="4" fillId="0" borderId="55" xfId="3" applyNumberFormat="1" applyFont="1" applyBorder="1" applyAlignment="1">
      <alignment vertical="center"/>
    </xf>
    <xf numFmtId="177" fontId="8" fillId="0" borderId="0" xfId="3" applyNumberFormat="1" applyFont="1" applyBorder="1" applyAlignment="1">
      <alignment horizontal="center" vertical="center"/>
    </xf>
    <xf numFmtId="177" fontId="8" fillId="0" borderId="0" xfId="3" applyNumberFormat="1" applyFont="1" applyBorder="1" applyAlignment="1">
      <alignment vertical="center"/>
    </xf>
    <xf numFmtId="38" fontId="8" fillId="3" borderId="20" xfId="3" applyFont="1" applyFill="1" applyBorder="1" applyAlignment="1">
      <alignment horizontal="center" vertical="center" wrapText="1"/>
    </xf>
    <xf numFmtId="38" fontId="8" fillId="3" borderId="68" xfId="3" applyFont="1" applyFill="1" applyBorder="1" applyAlignment="1">
      <alignment horizontal="center" vertical="center" wrapText="1"/>
    </xf>
    <xf numFmtId="38" fontId="8" fillId="3" borderId="22" xfId="3" applyFont="1" applyFill="1" applyBorder="1" applyAlignment="1">
      <alignment horizontal="center" vertical="center" wrapText="1"/>
    </xf>
    <xf numFmtId="38" fontId="8" fillId="3" borderId="55" xfId="3" applyFont="1" applyFill="1" applyBorder="1" applyAlignment="1">
      <alignment horizontal="center" vertical="center" wrapText="1"/>
    </xf>
    <xf numFmtId="38" fontId="8" fillId="3" borderId="29" xfId="3" applyFont="1" applyFill="1" applyBorder="1" applyAlignment="1">
      <alignment horizontal="center" vertical="center" wrapText="1"/>
    </xf>
    <xf numFmtId="38" fontId="8" fillId="3" borderId="21" xfId="3" applyFont="1" applyFill="1" applyBorder="1" applyAlignment="1">
      <alignment horizontal="center" vertical="center" wrapText="1"/>
    </xf>
    <xf numFmtId="38" fontId="8" fillId="0" borderId="31" xfId="3" applyFont="1" applyBorder="1" applyAlignment="1">
      <alignment vertical="center"/>
    </xf>
    <xf numFmtId="38" fontId="8" fillId="0" borderId="47" xfId="3" applyFont="1" applyBorder="1" applyAlignment="1">
      <alignment vertical="center"/>
    </xf>
    <xf numFmtId="38" fontId="8" fillId="0" borderId="36" xfId="3" applyFont="1" applyBorder="1" applyAlignment="1">
      <alignment vertical="center"/>
    </xf>
    <xf numFmtId="38" fontId="8" fillId="0" borderId="37" xfId="3" applyFont="1" applyBorder="1" applyAlignment="1">
      <alignment vertical="center"/>
    </xf>
    <xf numFmtId="38" fontId="8" fillId="0" borderId="46" xfId="3" applyFont="1" applyBorder="1" applyAlignment="1">
      <alignment vertical="center"/>
    </xf>
    <xf numFmtId="38" fontId="8" fillId="0" borderId="49" xfId="3" applyFont="1" applyBorder="1" applyAlignment="1">
      <alignment vertical="center"/>
    </xf>
    <xf numFmtId="38" fontId="8" fillId="0" borderId="15" xfId="3" applyFont="1" applyBorder="1" applyAlignment="1">
      <alignment vertical="center"/>
    </xf>
    <xf numFmtId="38" fontId="8" fillId="0" borderId="40" xfId="3" applyFont="1" applyBorder="1" applyAlignment="1">
      <alignment vertical="center"/>
    </xf>
    <xf numFmtId="38" fontId="8" fillId="0" borderId="17" xfId="3" applyFont="1" applyBorder="1" applyAlignment="1">
      <alignment vertical="center"/>
    </xf>
    <xf numFmtId="38" fontId="8" fillId="0" borderId="35" xfId="3" applyFont="1" applyBorder="1" applyAlignment="1">
      <alignment vertical="center"/>
    </xf>
    <xf numFmtId="38" fontId="8" fillId="0" borderId="28" xfId="3" applyFont="1" applyBorder="1" applyAlignment="1">
      <alignment vertical="center"/>
    </xf>
    <xf numFmtId="38" fontId="8" fillId="0" borderId="16" xfId="3" applyFont="1" applyBorder="1" applyAlignment="1">
      <alignment vertical="center"/>
    </xf>
    <xf numFmtId="38" fontId="8" fillId="0" borderId="20" xfId="3" applyFont="1" applyBorder="1" applyAlignment="1">
      <alignment vertical="center"/>
    </xf>
    <xf numFmtId="38" fontId="8" fillId="0" borderId="68" xfId="3" applyFont="1" applyBorder="1" applyAlignment="1">
      <alignment vertical="center"/>
    </xf>
    <xf numFmtId="38" fontId="8" fillId="0" borderId="22" xfId="3" applyFont="1" applyBorder="1" applyAlignment="1">
      <alignment vertical="center"/>
    </xf>
    <xf numFmtId="38" fontId="8" fillId="0" borderId="55" xfId="3" applyFont="1" applyBorder="1" applyAlignment="1">
      <alignment vertical="center"/>
    </xf>
    <xf numFmtId="38" fontId="8" fillId="0" borderId="29" xfId="3" applyFont="1" applyBorder="1" applyAlignment="1">
      <alignment vertical="center"/>
    </xf>
    <xf numFmtId="38" fontId="8" fillId="0" borderId="21" xfId="3" applyFont="1" applyBorder="1" applyAlignment="1">
      <alignment vertical="center"/>
    </xf>
    <xf numFmtId="38" fontId="8" fillId="0" borderId="37" xfId="3" applyFont="1" applyFill="1" applyBorder="1" applyAlignment="1">
      <alignment horizontal="right" vertical="center"/>
    </xf>
    <xf numFmtId="38" fontId="8" fillId="0" borderId="36" xfId="3" applyFont="1" applyBorder="1" applyAlignment="1">
      <alignment horizontal="right" vertical="center"/>
    </xf>
    <xf numFmtId="38" fontId="8" fillId="0" borderId="35" xfId="3" applyFont="1" applyFill="1" applyBorder="1" applyAlignment="1">
      <alignment horizontal="right" vertical="center"/>
    </xf>
    <xf numFmtId="38" fontId="8" fillId="0" borderId="17" xfId="3" applyFont="1" applyBorder="1" applyAlignment="1">
      <alignment horizontal="right" vertical="center"/>
    </xf>
    <xf numFmtId="38" fontId="8" fillId="0" borderId="55" xfId="3" applyFont="1" applyFill="1" applyBorder="1" applyAlignment="1">
      <alignment horizontal="right" vertical="center"/>
    </xf>
    <xf numFmtId="38" fontId="8" fillId="0" borderId="22" xfId="3" applyFont="1" applyBorder="1" applyAlignment="1">
      <alignment horizontal="right" vertical="center"/>
    </xf>
    <xf numFmtId="176" fontId="8" fillId="0" borderId="0" xfId="0" applyNumberFormat="1" applyFont="1" applyAlignment="1">
      <alignment vertical="center"/>
    </xf>
    <xf numFmtId="0" fontId="11" fillId="0" borderId="0" xfId="0" applyFont="1" applyAlignment="1">
      <alignment vertical="center"/>
    </xf>
    <xf numFmtId="0" fontId="12" fillId="2" borderId="0" xfId="0" applyFont="1" applyFill="1" applyAlignment="1">
      <alignment vertical="center"/>
    </xf>
    <xf numFmtId="177" fontId="4" fillId="0" borderId="0" xfId="3" applyNumberFormat="1" applyFont="1" applyBorder="1" applyAlignment="1">
      <alignment vertical="center"/>
    </xf>
    <xf numFmtId="38" fontId="4" fillId="3" borderId="29" xfId="3" applyFont="1" applyFill="1" applyBorder="1" applyAlignment="1">
      <alignment horizontal="center" vertical="center" wrapText="1"/>
    </xf>
    <xf numFmtId="38" fontId="4" fillId="3" borderId="21" xfId="3" applyFont="1" applyFill="1" applyBorder="1" applyAlignment="1">
      <alignment horizontal="center" vertical="center" wrapText="1"/>
    </xf>
    <xf numFmtId="38" fontId="4" fillId="0" borderId="46" xfId="3" applyFont="1" applyBorder="1" applyAlignment="1">
      <alignment vertical="center"/>
    </xf>
    <xf numFmtId="38" fontId="4" fillId="0" borderId="49" xfId="3" applyFont="1" applyBorder="1" applyAlignment="1">
      <alignment vertical="center"/>
    </xf>
    <xf numFmtId="38" fontId="4" fillId="0" borderId="28" xfId="3" applyFont="1" applyBorder="1" applyAlignment="1">
      <alignment vertical="center"/>
    </xf>
    <xf numFmtId="38" fontId="4" fillId="0" borderId="16" xfId="3" applyFont="1" applyBorder="1" applyAlignment="1">
      <alignment vertical="center"/>
    </xf>
    <xf numFmtId="38" fontId="4" fillId="0" borderId="62" xfId="3" applyFont="1" applyBorder="1" applyAlignment="1">
      <alignment horizontal="left" vertical="center" wrapText="1"/>
    </xf>
    <xf numFmtId="38" fontId="4" fillId="0" borderId="29" xfId="3" applyFont="1" applyBorder="1" applyAlignment="1">
      <alignment vertical="center"/>
    </xf>
    <xf numFmtId="38" fontId="4" fillId="0" borderId="21" xfId="3" applyFont="1" applyBorder="1" applyAlignment="1">
      <alignment vertical="center"/>
    </xf>
    <xf numFmtId="0" fontId="8" fillId="3" borderId="1" xfId="0" applyFont="1" applyFill="1" applyBorder="1" applyAlignment="1">
      <alignment vertical="center"/>
    </xf>
    <xf numFmtId="177" fontId="8" fillId="3" borderId="4" xfId="3" applyNumberFormat="1" applyFont="1" applyFill="1" applyBorder="1" applyAlignment="1">
      <alignment horizontal="center" vertical="center" wrapText="1"/>
    </xf>
    <xf numFmtId="177" fontId="8" fillId="3" borderId="32" xfId="3" applyNumberFormat="1" applyFont="1" applyFill="1" applyBorder="1" applyAlignment="1">
      <alignment horizontal="center" vertical="center" wrapText="1"/>
    </xf>
    <xf numFmtId="177" fontId="8" fillId="0" borderId="12" xfId="3" applyNumberFormat="1" applyFont="1" applyBorder="1" applyAlignment="1">
      <alignment vertical="center"/>
    </xf>
    <xf numFmtId="177" fontId="8" fillId="0" borderId="34" xfId="3" applyNumberFormat="1" applyFont="1" applyBorder="1" applyAlignment="1">
      <alignment vertical="center"/>
    </xf>
    <xf numFmtId="177" fontId="8" fillId="0" borderId="17" xfId="3" applyNumberFormat="1" applyFont="1" applyBorder="1" applyAlignment="1">
      <alignment vertical="center"/>
    </xf>
    <xf numFmtId="177" fontId="8" fillId="0" borderId="35" xfId="3" applyNumberFormat="1" applyFont="1" applyBorder="1" applyAlignment="1">
      <alignment vertical="center"/>
    </xf>
    <xf numFmtId="0" fontId="8" fillId="0" borderId="31" xfId="0" applyFont="1" applyBorder="1" applyAlignment="1">
      <alignment vertical="center"/>
    </xf>
    <xf numFmtId="177" fontId="8" fillId="0" borderId="36" xfId="3" applyNumberFormat="1" applyFont="1" applyBorder="1" applyAlignment="1">
      <alignment vertical="center"/>
    </xf>
    <xf numFmtId="177" fontId="8" fillId="0" borderId="37" xfId="3" applyNumberFormat="1" applyFont="1" applyBorder="1" applyAlignment="1">
      <alignment vertical="center"/>
    </xf>
    <xf numFmtId="0" fontId="8" fillId="0" borderId="7" xfId="0" applyFont="1" applyBorder="1" applyAlignment="1">
      <alignment vertical="center"/>
    </xf>
    <xf numFmtId="177" fontId="8" fillId="0" borderId="33" xfId="3" applyNumberFormat="1" applyFont="1" applyBorder="1" applyAlignment="1">
      <alignment vertical="center"/>
    </xf>
    <xf numFmtId="177" fontId="8" fillId="0" borderId="39" xfId="3" applyNumberFormat="1" applyFont="1" applyBorder="1" applyAlignment="1">
      <alignment vertical="center"/>
    </xf>
    <xf numFmtId="177" fontId="8" fillId="3" borderId="1" xfId="3" applyNumberFormat="1" applyFont="1" applyFill="1" applyBorder="1" applyAlignment="1">
      <alignment horizontal="center" vertical="center" wrapText="1"/>
    </xf>
    <xf numFmtId="177" fontId="8" fillId="0" borderId="10" xfId="3" applyNumberFormat="1" applyFont="1" applyBorder="1" applyAlignment="1">
      <alignment vertical="center"/>
    </xf>
    <xf numFmtId="177" fontId="8" fillId="0" borderId="15" xfId="3" applyNumberFormat="1" applyFont="1" applyBorder="1" applyAlignment="1">
      <alignment vertical="center"/>
    </xf>
    <xf numFmtId="177" fontId="8" fillId="0" borderId="31" xfId="3" applyNumberFormat="1" applyFont="1" applyBorder="1" applyAlignment="1">
      <alignment vertical="center"/>
    </xf>
    <xf numFmtId="177" fontId="8" fillId="0" borderId="20" xfId="3" applyNumberFormat="1" applyFont="1" applyBorder="1" applyAlignment="1">
      <alignment vertical="center"/>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0" borderId="7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55" xfId="0" applyFont="1" applyBorder="1" applyAlignment="1">
      <alignment vertical="center"/>
    </xf>
    <xf numFmtId="177" fontId="8" fillId="0" borderId="47" xfId="3" applyNumberFormat="1" applyFont="1" applyBorder="1" applyAlignment="1">
      <alignment vertical="center"/>
    </xf>
    <xf numFmtId="177" fontId="8" fillId="0" borderId="40" xfId="3" applyNumberFormat="1" applyFont="1" applyBorder="1" applyAlignment="1">
      <alignment vertical="center"/>
    </xf>
    <xf numFmtId="177" fontId="8" fillId="0" borderId="68" xfId="3" applyNumberFormat="1" applyFont="1" applyBorder="1" applyAlignment="1">
      <alignment vertical="center"/>
    </xf>
    <xf numFmtId="177" fontId="8" fillId="0" borderId="22" xfId="3" applyNumberFormat="1" applyFont="1" applyBorder="1" applyAlignment="1">
      <alignment vertical="center"/>
    </xf>
    <xf numFmtId="177" fontId="8" fillId="0" borderId="55" xfId="3" applyNumberFormat="1" applyFont="1" applyBorder="1" applyAlignment="1">
      <alignment vertical="center"/>
    </xf>
    <xf numFmtId="38" fontId="4" fillId="0" borderId="61" xfId="3" applyFont="1" applyBorder="1" applyAlignment="1">
      <alignment horizontal="left" vertical="center" wrapText="1"/>
    </xf>
    <xf numFmtId="38" fontId="4" fillId="0" borderId="70" xfId="3" applyFont="1" applyBorder="1" applyAlignment="1">
      <alignment horizontal="left" vertical="center" wrapText="1"/>
    </xf>
    <xf numFmtId="38" fontId="4" fillId="0" borderId="61" xfId="3" applyFont="1" applyBorder="1" applyAlignment="1">
      <alignment vertical="center" wrapText="1"/>
    </xf>
    <xf numFmtId="38" fontId="4" fillId="0" borderId="62" xfId="3" applyFont="1" applyBorder="1" applyAlignment="1">
      <alignment vertical="center" wrapText="1"/>
    </xf>
    <xf numFmtId="38" fontId="4" fillId="0" borderId="70" xfId="3" applyFont="1" applyBorder="1" applyAlignment="1">
      <alignment vertical="center" wrapText="1"/>
    </xf>
    <xf numFmtId="38" fontId="8" fillId="0" borderId="61" xfId="3" applyFont="1" applyBorder="1" applyAlignment="1">
      <alignment horizontal="left" vertical="center" wrapText="1"/>
    </xf>
    <xf numFmtId="38" fontId="8" fillId="0" borderId="62" xfId="3" applyFont="1" applyBorder="1" applyAlignment="1">
      <alignment horizontal="left" vertical="center" wrapText="1"/>
    </xf>
    <xf numFmtId="38" fontId="8" fillId="0" borderId="70" xfId="3" applyFont="1" applyBorder="1" applyAlignment="1">
      <alignment horizontal="left" vertical="center" wrapText="1"/>
    </xf>
    <xf numFmtId="40" fontId="8" fillId="3" borderId="1" xfId="3" applyNumberFormat="1" applyFont="1" applyFill="1" applyBorder="1" applyAlignment="1">
      <alignment vertical="center" wrapText="1"/>
    </xf>
    <xf numFmtId="40" fontId="8" fillId="3" borderId="86" xfId="3" applyNumberFormat="1" applyFont="1" applyFill="1" applyBorder="1" applyAlignment="1">
      <alignment horizontal="center" vertical="center" wrapText="1"/>
    </xf>
    <xf numFmtId="40" fontId="8" fillId="3" borderId="4" xfId="3"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2" xfId="0" applyFont="1" applyFill="1" applyBorder="1" applyAlignment="1">
      <alignment horizontal="center" vertical="center" wrapText="1"/>
    </xf>
    <xf numFmtId="40" fontId="8" fillId="0" borderId="31" xfId="3" applyNumberFormat="1" applyFont="1" applyBorder="1" applyAlignment="1">
      <alignment vertical="center" wrapText="1"/>
    </xf>
    <xf numFmtId="38" fontId="8" fillId="0" borderId="36" xfId="0" applyNumberFormat="1" applyFont="1" applyBorder="1" applyAlignment="1">
      <alignment vertical="center"/>
    </xf>
    <xf numFmtId="38" fontId="8" fillId="0" borderId="37" xfId="0" applyNumberFormat="1" applyFont="1" applyBorder="1" applyAlignment="1">
      <alignment horizontal="right" vertical="center"/>
    </xf>
    <xf numFmtId="40" fontId="8" fillId="0" borderId="20" xfId="3" applyNumberFormat="1" applyFont="1" applyBorder="1" applyAlignment="1">
      <alignment vertical="center" wrapText="1"/>
    </xf>
    <xf numFmtId="38" fontId="8" fillId="0" borderId="22" xfId="0" applyNumberFormat="1" applyFont="1" applyBorder="1" applyAlignment="1">
      <alignment vertical="center"/>
    </xf>
    <xf numFmtId="38" fontId="8" fillId="0" borderId="55" xfId="0" applyNumberFormat="1" applyFont="1" applyBorder="1" applyAlignment="1">
      <alignment horizontal="right" vertical="center"/>
    </xf>
    <xf numFmtId="0" fontId="12" fillId="0" borderId="0" xfId="0" applyFont="1" applyAlignment="1">
      <alignment vertical="center"/>
    </xf>
    <xf numFmtId="38" fontId="8" fillId="0" borderId="0" xfId="3" applyFont="1" applyBorder="1" applyAlignment="1">
      <alignment horizontal="left" vertical="center" wrapText="1"/>
    </xf>
    <xf numFmtId="38" fontId="8" fillId="0" borderId="0" xfId="3" applyFont="1" applyBorder="1" applyAlignment="1">
      <alignment vertical="center"/>
    </xf>
    <xf numFmtId="38" fontId="8" fillId="0" borderId="0" xfId="3" applyFont="1" applyBorder="1" applyAlignment="1">
      <alignment horizontal="left" vertical="center"/>
    </xf>
    <xf numFmtId="38" fontId="8" fillId="0" borderId="61" xfId="3" applyFont="1" applyBorder="1" applyAlignment="1">
      <alignment horizontal="center" vertical="center"/>
    </xf>
    <xf numFmtId="38" fontId="8" fillId="0" borderId="62" xfId="3" applyFont="1" applyBorder="1" applyAlignment="1">
      <alignment horizontal="center" vertical="center"/>
    </xf>
    <xf numFmtId="38" fontId="8" fillId="0" borderId="70" xfId="3" applyFont="1" applyBorder="1" applyAlignment="1">
      <alignment horizontal="center" vertical="center"/>
    </xf>
    <xf numFmtId="0" fontId="8" fillId="3" borderId="20" xfId="0" applyFont="1" applyFill="1" applyBorder="1" applyAlignment="1">
      <alignment horizontal="center" vertical="center" wrapText="1"/>
    </xf>
    <xf numFmtId="0" fontId="8" fillId="3" borderId="68" xfId="0" applyFont="1" applyFill="1" applyBorder="1" applyAlignment="1">
      <alignment horizontal="center" vertical="center" wrapText="1"/>
    </xf>
    <xf numFmtId="0" fontId="8" fillId="4" borderId="34" xfId="0" applyFont="1" applyFill="1" applyBorder="1" applyAlignment="1">
      <alignment vertical="center"/>
    </xf>
    <xf numFmtId="0" fontId="8" fillId="4" borderId="10" xfId="0" applyFont="1" applyFill="1" applyBorder="1" applyAlignment="1">
      <alignment vertical="center"/>
    </xf>
    <xf numFmtId="0" fontId="8" fillId="4" borderId="54" xfId="0" applyFont="1" applyFill="1" applyBorder="1" applyAlignment="1">
      <alignment vertical="center"/>
    </xf>
    <xf numFmtId="0" fontId="8" fillId="4" borderId="12" xfId="0" applyFont="1" applyFill="1" applyBorder="1" applyAlignment="1">
      <alignment vertical="center"/>
    </xf>
    <xf numFmtId="0" fontId="8" fillId="4" borderId="35" xfId="0" applyFont="1" applyFill="1" applyBorder="1" applyAlignment="1">
      <alignment vertical="center"/>
    </xf>
    <xf numFmtId="0" fontId="8" fillId="4" borderId="15" xfId="0" applyFont="1" applyFill="1" applyBorder="1" applyAlignment="1">
      <alignment vertical="center"/>
    </xf>
    <xf numFmtId="0" fontId="8" fillId="4" borderId="40" xfId="0" applyFont="1" applyFill="1" applyBorder="1" applyAlignment="1">
      <alignment vertical="center"/>
    </xf>
    <xf numFmtId="0" fontId="8" fillId="4" borderId="17" xfId="0" applyFont="1" applyFill="1" applyBorder="1" applyAlignment="1">
      <alignment vertical="center"/>
    </xf>
    <xf numFmtId="0" fontId="8" fillId="4" borderId="58" xfId="0" applyFont="1" applyFill="1" applyBorder="1" applyAlignment="1">
      <alignment vertical="center"/>
    </xf>
    <xf numFmtId="0" fontId="8" fillId="4" borderId="90" xfId="0" applyFont="1" applyFill="1" applyBorder="1" applyAlignment="1">
      <alignment vertical="center"/>
    </xf>
    <xf numFmtId="0" fontId="8" fillId="4" borderId="91" xfId="0" applyFont="1" applyFill="1" applyBorder="1" applyAlignment="1">
      <alignment vertical="center"/>
    </xf>
    <xf numFmtId="0" fontId="8" fillId="4" borderId="38" xfId="0" applyFont="1" applyFill="1" applyBorder="1" applyAlignment="1">
      <alignment vertical="center"/>
    </xf>
    <xf numFmtId="0" fontId="8" fillId="4" borderId="39" xfId="0" applyFont="1" applyFill="1" applyBorder="1" applyAlignment="1">
      <alignment vertical="center"/>
    </xf>
    <xf numFmtId="0" fontId="8" fillId="4" borderId="7" xfId="0" applyFont="1" applyFill="1" applyBorder="1" applyAlignment="1">
      <alignment vertical="center"/>
    </xf>
    <xf numFmtId="0" fontId="8" fillId="4" borderId="82" xfId="0" applyFont="1" applyFill="1" applyBorder="1" applyAlignment="1">
      <alignment vertical="center"/>
    </xf>
    <xf numFmtId="0" fontId="8" fillId="4" borderId="33" xfId="0" applyFont="1" applyFill="1" applyBorder="1" applyAlignment="1">
      <alignment vertical="center"/>
    </xf>
    <xf numFmtId="0" fontId="8" fillId="4" borderId="37" xfId="0" applyFont="1" applyFill="1" applyBorder="1" applyAlignment="1">
      <alignment vertical="center"/>
    </xf>
    <xf numFmtId="0" fontId="8" fillId="4" borderId="31" xfId="0" applyFont="1" applyFill="1" applyBorder="1" applyAlignment="1">
      <alignment vertical="center"/>
    </xf>
    <xf numFmtId="0" fontId="8" fillId="4" borderId="47" xfId="0" applyFont="1" applyFill="1" applyBorder="1" applyAlignment="1">
      <alignment vertical="center"/>
    </xf>
    <xf numFmtId="0" fontId="8" fillId="4" borderId="36" xfId="0" applyFont="1" applyFill="1" applyBorder="1" applyAlignment="1">
      <alignment vertical="center"/>
    </xf>
    <xf numFmtId="0" fontId="8" fillId="4" borderId="0" xfId="0" applyFont="1" applyFill="1" applyAlignment="1">
      <alignment vertical="center"/>
    </xf>
    <xf numFmtId="178" fontId="8" fillId="4" borderId="31" xfId="0" applyNumberFormat="1" applyFont="1" applyFill="1" applyBorder="1" applyAlignment="1">
      <alignment vertical="center"/>
    </xf>
    <xf numFmtId="178" fontId="8" fillId="4" borderId="47" xfId="0" applyNumberFormat="1" applyFont="1" applyFill="1" applyBorder="1" applyAlignment="1">
      <alignment vertical="center"/>
    </xf>
    <xf numFmtId="178" fontId="8" fillId="4" borderId="36" xfId="0" applyNumberFormat="1" applyFont="1" applyFill="1" applyBorder="1" applyAlignment="1">
      <alignment vertical="center"/>
    </xf>
    <xf numFmtId="178" fontId="8" fillId="4" borderId="37" xfId="0" applyNumberFormat="1" applyFont="1" applyFill="1" applyBorder="1" applyAlignment="1">
      <alignment vertical="center"/>
    </xf>
    <xf numFmtId="178" fontId="8" fillId="4" borderId="15" xfId="0" applyNumberFormat="1" applyFont="1" applyFill="1" applyBorder="1" applyAlignment="1">
      <alignment vertical="center"/>
    </xf>
    <xf numFmtId="178" fontId="8" fillId="4" borderId="40" xfId="0" applyNumberFormat="1" applyFont="1" applyFill="1" applyBorder="1" applyAlignment="1">
      <alignment vertical="center"/>
    </xf>
    <xf numFmtId="178" fontId="8" fillId="4" borderId="17" xfId="0" applyNumberFormat="1" applyFont="1" applyFill="1" applyBorder="1" applyAlignment="1">
      <alignment vertical="center"/>
    </xf>
    <xf numFmtId="178" fontId="8" fillId="4" borderId="35" xfId="0" applyNumberFormat="1" applyFont="1" applyFill="1" applyBorder="1" applyAlignment="1">
      <alignment vertical="center"/>
    </xf>
    <xf numFmtId="178" fontId="8" fillId="4" borderId="90" xfId="0" applyNumberFormat="1" applyFont="1" applyFill="1" applyBorder="1" applyAlignment="1">
      <alignment vertical="center"/>
    </xf>
    <xf numFmtId="178" fontId="8" fillId="4" borderId="91" xfId="0" applyNumberFormat="1" applyFont="1" applyFill="1" applyBorder="1" applyAlignment="1">
      <alignment vertical="center"/>
    </xf>
    <xf numFmtId="178" fontId="8" fillId="4" borderId="38" xfId="0" applyNumberFormat="1" applyFont="1" applyFill="1" applyBorder="1" applyAlignment="1">
      <alignment vertical="center"/>
    </xf>
    <xf numFmtId="178" fontId="8" fillId="4" borderId="58" xfId="0" applyNumberFormat="1" applyFont="1" applyFill="1" applyBorder="1" applyAlignment="1">
      <alignment vertical="center"/>
    </xf>
    <xf numFmtId="178" fontId="8" fillId="4" borderId="7" xfId="0" applyNumberFormat="1" applyFont="1" applyFill="1" applyBorder="1" applyAlignment="1">
      <alignment vertical="center"/>
    </xf>
    <xf numFmtId="178" fontId="8" fillId="4" borderId="82" xfId="0" applyNumberFormat="1" applyFont="1" applyFill="1" applyBorder="1" applyAlignment="1">
      <alignment vertical="center"/>
    </xf>
    <xf numFmtId="178" fontId="8" fillId="4" borderId="33" xfId="0" applyNumberFormat="1" applyFont="1" applyFill="1" applyBorder="1" applyAlignment="1">
      <alignment vertical="center"/>
    </xf>
    <xf numFmtId="178" fontId="8" fillId="4" borderId="39" xfId="0" applyNumberFormat="1" applyFont="1" applyFill="1" applyBorder="1" applyAlignment="1">
      <alignment vertical="center"/>
    </xf>
    <xf numFmtId="0" fontId="8" fillId="4" borderId="0" xfId="0" applyFont="1" applyFill="1" applyAlignment="1">
      <alignment horizontal="center" vertical="center"/>
    </xf>
    <xf numFmtId="178" fontId="8" fillId="4" borderId="0" xfId="0" applyNumberFormat="1" applyFont="1" applyFill="1" applyAlignment="1">
      <alignment vertical="center"/>
    </xf>
    <xf numFmtId="38" fontId="8" fillId="0" borderId="61" xfId="3" applyFont="1" applyBorder="1" applyAlignment="1">
      <alignment vertical="center"/>
    </xf>
    <xf numFmtId="38" fontId="8" fillId="0" borderId="37" xfId="3" applyFont="1" applyBorder="1" applyAlignment="1">
      <alignment horizontal="right" vertical="center"/>
    </xf>
    <xf numFmtId="38" fontId="8" fillId="0" borderId="62" xfId="3" applyFont="1" applyBorder="1" applyAlignment="1">
      <alignment vertical="center"/>
    </xf>
    <xf numFmtId="38" fontId="8" fillId="0" borderId="35" xfId="3" applyFont="1" applyBorder="1" applyAlignment="1">
      <alignment horizontal="right" vertical="center"/>
    </xf>
    <xf numFmtId="38" fontId="8" fillId="0" borderId="70" xfId="3" applyFont="1" applyBorder="1" applyAlignment="1">
      <alignment vertical="center"/>
    </xf>
    <xf numFmtId="38" fontId="8" fillId="0" borderId="55" xfId="3" applyFont="1" applyBorder="1" applyAlignment="1">
      <alignment horizontal="right" vertical="center"/>
    </xf>
    <xf numFmtId="177" fontId="8" fillId="0" borderId="37" xfId="3" applyNumberFormat="1" applyFont="1" applyBorder="1" applyAlignment="1">
      <alignment horizontal="right" vertical="center"/>
    </xf>
    <xf numFmtId="177" fontId="8" fillId="0" borderId="36" xfId="3" applyNumberFormat="1" applyFont="1" applyBorder="1" applyAlignment="1">
      <alignment horizontal="right" vertical="center"/>
    </xf>
    <xf numFmtId="177" fontId="8" fillId="0" borderId="35" xfId="3" applyNumberFormat="1" applyFont="1" applyBorder="1" applyAlignment="1">
      <alignment horizontal="right" vertical="center"/>
    </xf>
    <xf numFmtId="177" fontId="8" fillId="0" borderId="17" xfId="3" applyNumberFormat="1" applyFont="1" applyBorder="1" applyAlignment="1">
      <alignment horizontal="right" vertical="center"/>
    </xf>
    <xf numFmtId="177" fontId="8" fillId="0" borderId="55" xfId="3" applyNumberFormat="1" applyFont="1" applyBorder="1" applyAlignment="1">
      <alignment horizontal="right" vertical="center"/>
    </xf>
    <xf numFmtId="177" fontId="8" fillId="0" borderId="22" xfId="3" applyNumberFormat="1" applyFont="1" applyBorder="1" applyAlignment="1">
      <alignment horizontal="right" vertical="center"/>
    </xf>
    <xf numFmtId="177" fontId="8" fillId="3" borderId="70" xfId="3" applyNumberFormat="1" applyFont="1" applyFill="1" applyBorder="1" applyAlignment="1">
      <alignment vertical="center" wrapText="1"/>
    </xf>
    <xf numFmtId="177" fontId="8" fillId="3" borderId="21" xfId="3" applyNumberFormat="1" applyFont="1" applyFill="1" applyBorder="1" applyAlignment="1">
      <alignment vertical="center" wrapText="1"/>
    </xf>
    <xf numFmtId="177" fontId="8" fillId="3" borderId="22" xfId="3" applyNumberFormat="1" applyFont="1" applyFill="1" applyBorder="1" applyAlignment="1">
      <alignment vertical="center" wrapText="1"/>
    </xf>
    <xf numFmtId="177" fontId="8" fillId="0" borderId="61" xfId="3" applyNumberFormat="1" applyFont="1" applyBorder="1" applyAlignment="1">
      <alignment vertical="center" shrinkToFit="1"/>
    </xf>
    <xf numFmtId="177" fontId="8" fillId="0" borderId="61" xfId="3" applyNumberFormat="1" applyFont="1" applyBorder="1" applyAlignment="1">
      <alignment vertical="center"/>
    </xf>
    <xf numFmtId="177" fontId="8" fillId="0" borderId="49" xfId="3" applyNumberFormat="1" applyFont="1" applyBorder="1" applyAlignment="1">
      <alignment vertical="center"/>
    </xf>
    <xf numFmtId="177" fontId="8" fillId="0" borderId="62" xfId="3" applyNumberFormat="1" applyFont="1" applyBorder="1" applyAlignment="1">
      <alignment vertical="center" shrinkToFit="1"/>
    </xf>
    <xf numFmtId="177" fontId="8" fillId="0" borderId="62" xfId="3" applyNumberFormat="1" applyFont="1" applyBorder="1" applyAlignment="1">
      <alignment vertical="center"/>
    </xf>
    <xf numFmtId="177" fontId="8" fillId="0" borderId="16" xfId="3" applyNumberFormat="1" applyFont="1" applyBorder="1" applyAlignment="1">
      <alignment vertical="center"/>
    </xf>
    <xf numFmtId="177" fontId="8" fillId="0" borderId="70" xfId="3" applyNumberFormat="1" applyFont="1" applyBorder="1" applyAlignment="1">
      <alignment vertical="center" shrinkToFit="1"/>
    </xf>
    <xf numFmtId="177" fontId="8" fillId="0" borderId="70" xfId="3" applyNumberFormat="1" applyFont="1" applyBorder="1" applyAlignment="1">
      <alignment vertical="center"/>
    </xf>
    <xf numFmtId="177" fontId="8" fillId="0" borderId="21" xfId="3" applyNumberFormat="1" applyFont="1" applyBorder="1" applyAlignment="1">
      <alignment vertical="center"/>
    </xf>
    <xf numFmtId="0" fontId="8" fillId="0" borderId="0" xfId="0" applyFont="1" applyAlignment="1">
      <alignment horizontal="right" vertical="center" indent="1"/>
    </xf>
    <xf numFmtId="0" fontId="8" fillId="0" borderId="0" xfId="0" applyFont="1" applyAlignment="1">
      <alignment horizontal="center" vertical="center"/>
    </xf>
    <xf numFmtId="38" fontId="8" fillId="0" borderId="0" xfId="3" applyFont="1" applyBorder="1" applyAlignment="1">
      <alignment horizontal="right" vertical="center"/>
    </xf>
    <xf numFmtId="177" fontId="8" fillId="0" borderId="0" xfId="3" applyNumberFormat="1" applyFont="1" applyBorder="1" applyAlignment="1">
      <alignment horizontal="right" vertical="center"/>
    </xf>
    <xf numFmtId="177" fontId="8" fillId="0" borderId="17" xfId="3" applyNumberFormat="1" applyFont="1" applyFill="1" applyBorder="1" applyAlignment="1">
      <alignment horizontal="right" vertical="center" wrapText="1"/>
    </xf>
    <xf numFmtId="177" fontId="8" fillId="0" borderId="17" xfId="3" applyNumberFormat="1" applyFont="1" applyFill="1" applyBorder="1" applyAlignment="1">
      <alignment horizontal="right" vertical="center"/>
    </xf>
    <xf numFmtId="177" fontId="8" fillId="3" borderId="70" xfId="3" applyNumberFormat="1" applyFont="1" applyFill="1" applyBorder="1" applyAlignment="1">
      <alignment horizontal="center" vertical="center" wrapText="1"/>
    </xf>
    <xf numFmtId="177" fontId="8" fillId="3" borderId="21" xfId="3" applyNumberFormat="1" applyFont="1" applyFill="1" applyBorder="1" applyAlignment="1">
      <alignment horizontal="center" vertical="center" wrapText="1"/>
    </xf>
    <xf numFmtId="177" fontId="8" fillId="3" borderId="22" xfId="3" applyNumberFormat="1" applyFont="1" applyFill="1" applyBorder="1" applyAlignment="1">
      <alignment horizontal="center" vertical="center" wrapText="1"/>
    </xf>
    <xf numFmtId="38" fontId="8" fillId="0" borderId="46" xfId="3" applyFont="1" applyBorder="1" applyAlignment="1">
      <alignment horizontal="center" vertical="center"/>
    </xf>
    <xf numFmtId="38" fontId="8" fillId="0" borderId="28" xfId="3" applyFont="1" applyBorder="1" applyAlignment="1">
      <alignment horizontal="center" vertical="center"/>
    </xf>
    <xf numFmtId="38" fontId="8" fillId="0" borderId="48" xfId="3" applyFont="1" applyBorder="1" applyAlignment="1">
      <alignment horizontal="center" vertical="center"/>
    </xf>
    <xf numFmtId="38" fontId="8" fillId="0" borderId="63" xfId="3" applyFont="1" applyBorder="1" applyAlignment="1">
      <alignment vertical="center"/>
    </xf>
    <xf numFmtId="38" fontId="8" fillId="0" borderId="57" xfId="3" applyFont="1" applyBorder="1" applyAlignment="1">
      <alignment vertical="center"/>
    </xf>
    <xf numFmtId="38" fontId="8" fillId="0" borderId="38" xfId="3" applyFont="1" applyBorder="1" applyAlignment="1">
      <alignment vertical="center"/>
    </xf>
    <xf numFmtId="38" fontId="8" fillId="0" borderId="58" xfId="3" applyFont="1" applyBorder="1" applyAlignment="1">
      <alignment vertical="center"/>
    </xf>
    <xf numFmtId="38" fontId="8" fillId="0" borderId="64" xfId="3" applyFont="1" applyBorder="1" applyAlignment="1">
      <alignment horizontal="center" vertical="center"/>
    </xf>
    <xf numFmtId="38" fontId="8" fillId="0" borderId="60" xfId="3" applyFont="1" applyBorder="1" applyAlignment="1">
      <alignment vertical="center"/>
    </xf>
    <xf numFmtId="38" fontId="8" fillId="0" borderId="56" xfId="3" applyFont="1" applyBorder="1" applyAlignment="1">
      <alignment vertical="center"/>
    </xf>
    <xf numFmtId="38" fontId="8" fillId="0" borderId="33" xfId="3" applyFont="1" applyBorder="1" applyAlignment="1">
      <alignment vertical="center"/>
    </xf>
    <xf numFmtId="38" fontId="8" fillId="0" borderId="39" xfId="3" applyFont="1" applyBorder="1" applyAlignment="1">
      <alignment vertical="center"/>
    </xf>
    <xf numFmtId="177" fontId="8" fillId="0" borderId="46" xfId="3" applyNumberFormat="1" applyFont="1" applyBorder="1" applyAlignment="1">
      <alignment vertical="center"/>
    </xf>
    <xf numFmtId="177" fontId="8" fillId="0" borderId="28" xfId="3" applyNumberFormat="1" applyFont="1" applyBorder="1" applyAlignment="1">
      <alignment vertical="center"/>
    </xf>
    <xf numFmtId="177" fontId="8" fillId="0" borderId="48" xfId="3" applyNumberFormat="1" applyFont="1" applyBorder="1" applyAlignment="1">
      <alignment vertical="center"/>
    </xf>
    <xf numFmtId="177" fontId="8" fillId="0" borderId="63" xfId="3" applyNumberFormat="1" applyFont="1" applyBorder="1" applyAlignment="1">
      <alignment vertical="center"/>
    </xf>
    <xf numFmtId="177" fontId="8" fillId="0" borderId="57" xfId="3" applyNumberFormat="1" applyFont="1" applyBorder="1" applyAlignment="1">
      <alignment vertical="center"/>
    </xf>
    <xf numFmtId="177" fontId="8" fillId="0" borderId="38" xfId="3" applyNumberFormat="1" applyFont="1" applyBorder="1" applyAlignment="1">
      <alignment vertical="center"/>
    </xf>
    <xf numFmtId="177" fontId="8" fillId="0" borderId="58" xfId="3" applyNumberFormat="1" applyFont="1" applyBorder="1" applyAlignment="1">
      <alignment vertical="center"/>
    </xf>
    <xf numFmtId="177" fontId="8" fillId="0" borderId="64" xfId="3" applyNumberFormat="1" applyFont="1" applyBorder="1" applyAlignment="1">
      <alignment vertical="center"/>
    </xf>
    <xf numFmtId="177" fontId="8" fillId="0" borderId="60" xfId="3" applyNumberFormat="1" applyFont="1" applyBorder="1" applyAlignment="1">
      <alignment vertical="center"/>
    </xf>
    <xf numFmtId="177" fontId="8" fillId="0" borderId="56" xfId="3" applyNumberFormat="1" applyFont="1" applyBorder="1" applyAlignment="1">
      <alignment vertical="center"/>
    </xf>
    <xf numFmtId="38" fontId="8" fillId="3" borderId="70" xfId="3"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4" xfId="0" applyFont="1" applyFill="1" applyBorder="1" applyAlignment="1">
      <alignment horizontal="center" vertical="center" wrapText="1"/>
    </xf>
    <xf numFmtId="0" fontId="8" fillId="0" borderId="61" xfId="0" applyFont="1" applyBorder="1" applyAlignment="1">
      <alignment vertical="center" wrapText="1"/>
    </xf>
    <xf numFmtId="0" fontId="8" fillId="0" borderId="70" xfId="0" applyFont="1" applyBorder="1" applyAlignment="1">
      <alignment vertical="center" wrapText="1"/>
    </xf>
    <xf numFmtId="0" fontId="8" fillId="0" borderId="29" xfId="0" applyFont="1" applyBorder="1" applyAlignment="1">
      <alignment vertical="center"/>
    </xf>
    <xf numFmtId="176" fontId="8" fillId="0" borderId="61" xfId="0" applyNumberFormat="1" applyFont="1" applyBorder="1" applyAlignment="1">
      <alignment vertical="center"/>
    </xf>
    <xf numFmtId="176" fontId="8" fillId="0" borderId="49" xfId="0" applyNumberFormat="1" applyFont="1" applyBorder="1" applyAlignment="1">
      <alignment vertical="center"/>
    </xf>
    <xf numFmtId="176" fontId="8" fillId="0" borderId="36" xfId="0" applyNumberFormat="1" applyFont="1" applyBorder="1" applyAlignment="1">
      <alignment vertical="center"/>
    </xf>
    <xf numFmtId="176" fontId="8" fillId="0" borderId="46" xfId="0" applyNumberFormat="1" applyFont="1" applyBorder="1" applyAlignment="1">
      <alignment vertical="center"/>
    </xf>
    <xf numFmtId="176" fontId="8" fillId="0" borderId="37" xfId="0" applyNumberFormat="1" applyFont="1" applyBorder="1" applyAlignment="1">
      <alignment vertical="center"/>
    </xf>
    <xf numFmtId="176" fontId="8" fillId="0" borderId="70" xfId="0" applyNumberFormat="1" applyFont="1" applyBorder="1" applyAlignment="1">
      <alignment vertical="center"/>
    </xf>
    <xf numFmtId="176" fontId="8" fillId="0" borderId="55" xfId="0" applyNumberFormat="1" applyFont="1" applyBorder="1" applyAlignment="1">
      <alignment vertical="center"/>
    </xf>
    <xf numFmtId="177" fontId="8" fillId="3" borderId="29" xfId="3" applyNumberFormat="1" applyFont="1" applyFill="1" applyBorder="1" applyAlignment="1">
      <alignment horizontal="right" vertical="center" wrapText="1"/>
    </xf>
    <xf numFmtId="177" fontId="8" fillId="3" borderId="55" xfId="3" applyNumberFormat="1" applyFont="1" applyFill="1" applyBorder="1" applyAlignment="1">
      <alignment horizontal="center" vertical="center" wrapText="1"/>
    </xf>
    <xf numFmtId="177" fontId="8" fillId="0" borderId="46" xfId="3" applyNumberFormat="1" applyFont="1" applyBorder="1" applyAlignment="1">
      <alignment horizontal="right" vertical="center"/>
    </xf>
    <xf numFmtId="177" fontId="8" fillId="0" borderId="28" xfId="3" applyNumberFormat="1" applyFont="1" applyBorder="1" applyAlignment="1">
      <alignment horizontal="right" vertical="center"/>
    </xf>
    <xf numFmtId="177" fontId="8" fillId="0" borderId="29" xfId="3" applyNumberFormat="1" applyFont="1" applyBorder="1" applyAlignment="1">
      <alignment horizontal="right" vertical="center"/>
    </xf>
    <xf numFmtId="177" fontId="8" fillId="0" borderId="49" xfId="3" applyNumberFormat="1" applyFont="1" applyBorder="1" applyAlignment="1">
      <alignment horizontal="right" vertical="center"/>
    </xf>
    <xf numFmtId="177" fontId="8" fillId="0" borderId="16" xfId="3" applyNumberFormat="1" applyFont="1" applyBorder="1" applyAlignment="1">
      <alignment horizontal="right" vertical="center"/>
    </xf>
    <xf numFmtId="177" fontId="8" fillId="0" borderId="16" xfId="3" applyNumberFormat="1" applyFont="1" applyBorder="1" applyAlignment="1">
      <alignment horizontal="left" vertical="center"/>
    </xf>
    <xf numFmtId="177" fontId="8" fillId="0" borderId="17" xfId="3" applyNumberFormat="1" applyFont="1" applyBorder="1" applyAlignment="1">
      <alignment horizontal="left" vertical="center"/>
    </xf>
    <xf numFmtId="177" fontId="8" fillId="0" borderId="28" xfId="3" applyNumberFormat="1" applyFont="1" applyBorder="1" applyAlignment="1">
      <alignment horizontal="left" vertical="center"/>
    </xf>
    <xf numFmtId="177" fontId="8" fillId="0" borderId="21" xfId="3" applyNumberFormat="1" applyFont="1" applyBorder="1" applyAlignment="1">
      <alignment horizontal="right" vertical="center"/>
    </xf>
    <xf numFmtId="38" fontId="8" fillId="0" borderId="8" xfId="3" applyFont="1" applyBorder="1" applyAlignment="1">
      <alignment horizontal="center" vertical="center" wrapText="1"/>
    </xf>
    <xf numFmtId="38" fontId="8" fillId="0" borderId="3" xfId="3" applyFont="1" applyBorder="1" applyAlignment="1">
      <alignment horizontal="center" vertical="center" wrapText="1"/>
    </xf>
    <xf numFmtId="38" fontId="8" fillId="0" borderId="4" xfId="3" applyFont="1" applyBorder="1" applyAlignment="1">
      <alignment horizontal="center" vertical="center" wrapText="1"/>
    </xf>
    <xf numFmtId="38" fontId="8" fillId="0" borderId="32" xfId="3" applyFont="1" applyBorder="1" applyAlignment="1">
      <alignment horizontal="center" vertical="center" wrapText="1"/>
    </xf>
    <xf numFmtId="38" fontId="8" fillId="3" borderId="61" xfId="3" applyFont="1" applyFill="1" applyBorder="1" applyAlignment="1">
      <alignment vertical="center"/>
    </xf>
    <xf numFmtId="38" fontId="8" fillId="3" borderId="49" xfId="3" applyFont="1" applyFill="1" applyBorder="1" applyAlignment="1">
      <alignment vertical="center"/>
    </xf>
    <xf numFmtId="38" fontId="8" fillId="3" borderId="36" xfId="3" applyFont="1" applyFill="1" applyBorder="1" applyAlignment="1">
      <alignment vertical="center"/>
    </xf>
    <xf numFmtId="38" fontId="8" fillId="3" borderId="37" xfId="3" applyFont="1" applyFill="1" applyBorder="1" applyAlignment="1">
      <alignment vertical="center"/>
    </xf>
    <xf numFmtId="177" fontId="8" fillId="3" borderId="86" xfId="3" applyNumberFormat="1" applyFont="1" applyFill="1" applyBorder="1" applyAlignment="1">
      <alignment horizontal="center" vertical="center" wrapText="1"/>
    </xf>
    <xf numFmtId="177" fontId="8" fillId="0" borderId="83" xfId="3" applyNumberFormat="1" applyFont="1" applyBorder="1" applyAlignment="1">
      <alignment vertical="center"/>
    </xf>
    <xf numFmtId="177" fontId="8" fillId="0" borderId="45" xfId="3" applyNumberFormat="1" applyFont="1" applyBorder="1" applyAlignment="1">
      <alignment vertical="center"/>
    </xf>
    <xf numFmtId="177" fontId="8" fillId="0" borderId="25" xfId="3" applyNumberFormat="1" applyFont="1" applyBorder="1" applyAlignment="1">
      <alignment vertical="center"/>
    </xf>
    <xf numFmtId="177" fontId="8" fillId="0" borderId="75" xfId="3" applyNumberFormat="1" applyFont="1" applyBorder="1" applyAlignment="1">
      <alignment vertical="center"/>
    </xf>
    <xf numFmtId="177" fontId="8" fillId="0" borderId="72" xfId="3" applyNumberFormat="1" applyFont="1" applyBorder="1" applyAlignment="1">
      <alignment vertical="center"/>
    </xf>
    <xf numFmtId="177" fontId="8" fillId="0" borderId="85" xfId="3" applyNumberFormat="1" applyFont="1" applyBorder="1" applyAlignment="1">
      <alignment vertical="center"/>
    </xf>
    <xf numFmtId="177" fontId="8" fillId="0" borderId="78" xfId="3" applyNumberFormat="1" applyFont="1" applyBorder="1" applyAlignment="1">
      <alignment vertical="center"/>
    </xf>
    <xf numFmtId="177" fontId="8" fillId="0" borderId="80" xfId="3" applyNumberFormat="1" applyFont="1" applyBorder="1" applyAlignment="1">
      <alignment vertical="center"/>
    </xf>
    <xf numFmtId="177" fontId="8" fillId="0" borderId="0" xfId="3" applyNumberFormat="1" applyFont="1" applyBorder="1" applyAlignment="1">
      <alignment horizontal="left" vertical="center"/>
    </xf>
    <xf numFmtId="177" fontId="8" fillId="3" borderId="21" xfId="3" applyNumberFormat="1" applyFont="1" applyFill="1" applyBorder="1" applyAlignment="1">
      <alignment horizontal="center" vertical="center"/>
    </xf>
    <xf numFmtId="177" fontId="8" fillId="3" borderId="22" xfId="3" applyNumberFormat="1" applyFont="1" applyFill="1" applyBorder="1" applyAlignment="1">
      <alignment horizontal="center" vertical="center"/>
    </xf>
    <xf numFmtId="177" fontId="8" fillId="3" borderId="29" xfId="3" applyNumberFormat="1" applyFont="1" applyFill="1" applyBorder="1" applyAlignment="1">
      <alignment horizontal="center" vertical="center"/>
    </xf>
    <xf numFmtId="177" fontId="8" fillId="3" borderId="88" xfId="3" applyNumberFormat="1" applyFont="1" applyFill="1" applyBorder="1" applyAlignment="1">
      <alignment horizontal="center" vertical="center"/>
    </xf>
    <xf numFmtId="177" fontId="8" fillId="3" borderId="50" xfId="3" applyNumberFormat="1" applyFont="1" applyFill="1" applyBorder="1" applyAlignment="1">
      <alignment horizontal="center" vertical="center"/>
    </xf>
    <xf numFmtId="177" fontId="8" fillId="0" borderId="61" xfId="3" applyNumberFormat="1" applyFont="1" applyBorder="1" applyAlignment="1">
      <alignment horizontal="left" vertical="center"/>
    </xf>
    <xf numFmtId="177" fontId="8" fillId="0" borderId="51" xfId="3" applyNumberFormat="1" applyFont="1" applyBorder="1" applyAlignment="1">
      <alignment vertical="center"/>
    </xf>
    <xf numFmtId="177" fontId="8" fillId="0" borderId="73" xfId="3" applyNumberFormat="1" applyFont="1" applyBorder="1" applyAlignment="1">
      <alignment horizontal="left" vertical="center"/>
    </xf>
    <xf numFmtId="177" fontId="8" fillId="0" borderId="74" xfId="3" applyNumberFormat="1" applyFont="1" applyBorder="1" applyAlignment="1">
      <alignment vertical="center"/>
    </xf>
    <xf numFmtId="177" fontId="8" fillId="0" borderId="30" xfId="3" applyNumberFormat="1" applyFont="1" applyBorder="1" applyAlignment="1">
      <alignment vertical="center"/>
    </xf>
    <xf numFmtId="177" fontId="8" fillId="0" borderId="89" xfId="3" applyNumberFormat="1" applyFont="1" applyBorder="1" applyAlignment="1">
      <alignment vertical="center"/>
    </xf>
    <xf numFmtId="177" fontId="8" fillId="0" borderId="76" xfId="3" applyNumberFormat="1" applyFont="1" applyBorder="1" applyAlignment="1">
      <alignment horizontal="left" vertical="center"/>
    </xf>
    <xf numFmtId="177" fontId="8" fillId="0" borderId="77" xfId="3" applyNumberFormat="1" applyFont="1" applyBorder="1" applyAlignment="1">
      <alignment vertical="center"/>
    </xf>
    <xf numFmtId="177" fontId="8" fillId="0" borderId="79" xfId="3" applyNumberFormat="1" applyFont="1" applyBorder="1" applyAlignment="1">
      <alignment vertical="center"/>
    </xf>
    <xf numFmtId="177" fontId="8" fillId="0" borderId="88" xfId="3" applyNumberFormat="1" applyFont="1" applyBorder="1" applyAlignment="1">
      <alignment vertical="center"/>
    </xf>
    <xf numFmtId="38" fontId="8" fillId="3" borderId="21" xfId="3" applyFont="1" applyFill="1" applyBorder="1" applyAlignment="1">
      <alignment horizontal="center" vertical="center"/>
    </xf>
    <xf numFmtId="38" fontId="8" fillId="3" borderId="22" xfId="3" applyFont="1" applyFill="1" applyBorder="1" applyAlignment="1">
      <alignment horizontal="center" vertical="center"/>
    </xf>
    <xf numFmtId="38" fontId="8" fillId="3" borderId="29" xfId="3" applyFont="1" applyFill="1" applyBorder="1" applyAlignment="1">
      <alignment horizontal="center" vertical="center"/>
    </xf>
    <xf numFmtId="38" fontId="8" fillId="3" borderId="50" xfId="3" applyFont="1" applyFill="1" applyBorder="1" applyAlignment="1">
      <alignment horizontal="center" vertical="center"/>
    </xf>
    <xf numFmtId="38" fontId="8" fillId="0" borderId="61" xfId="3" applyFont="1" applyBorder="1" applyAlignment="1">
      <alignment horizontal="left" vertical="center"/>
    </xf>
    <xf numFmtId="38" fontId="8" fillId="0" borderId="73" xfId="3" applyFont="1" applyBorder="1" applyAlignment="1">
      <alignment horizontal="left" vertical="center"/>
    </xf>
    <xf numFmtId="38" fontId="8" fillId="0" borderId="76" xfId="3" applyFont="1" applyBorder="1" applyAlignment="1">
      <alignment horizontal="left" vertical="center"/>
    </xf>
    <xf numFmtId="38" fontId="8" fillId="0" borderId="1" xfId="3" applyFont="1" applyBorder="1" applyAlignment="1">
      <alignment horizontal="center" vertical="center" wrapText="1"/>
    </xf>
    <xf numFmtId="38" fontId="8" fillId="0" borderId="86" xfId="3" applyFont="1" applyBorder="1" applyAlignment="1">
      <alignment horizontal="center" vertical="center" wrapText="1"/>
    </xf>
    <xf numFmtId="38" fontId="8" fillId="3" borderId="31" xfId="3" applyFont="1" applyFill="1" applyBorder="1" applyAlignment="1">
      <alignment vertical="center"/>
    </xf>
    <xf numFmtId="38" fontId="8" fillId="3" borderId="47" xfId="3" applyFont="1" applyFill="1" applyBorder="1" applyAlignment="1">
      <alignment vertical="center"/>
    </xf>
    <xf numFmtId="38" fontId="8" fillId="0" borderId="90" xfId="3" applyFont="1" applyBorder="1" applyAlignment="1">
      <alignment vertical="center"/>
    </xf>
    <xf numFmtId="38" fontId="8" fillId="0" borderId="91" xfId="3" applyFont="1" applyBorder="1" applyAlignment="1">
      <alignment vertical="center"/>
    </xf>
    <xf numFmtId="38" fontId="8" fillId="3" borderId="8" xfId="3" applyFont="1" applyFill="1" applyBorder="1" applyAlignment="1">
      <alignment horizontal="center" vertical="center"/>
    </xf>
    <xf numFmtId="38" fontId="8" fillId="0" borderId="62" xfId="3" applyFont="1" applyBorder="1" applyAlignment="1">
      <alignment horizontal="left" vertical="center"/>
    </xf>
    <xf numFmtId="38" fontId="8" fillId="0" borderId="63" xfId="3" applyFont="1" applyBorder="1" applyAlignment="1">
      <alignment horizontal="left" vertical="center"/>
    </xf>
    <xf numFmtId="177" fontId="8" fillId="0" borderId="90" xfId="3" applyNumberFormat="1" applyFont="1" applyBorder="1" applyAlignment="1">
      <alignment vertical="center"/>
    </xf>
    <xf numFmtId="177" fontId="8" fillId="0" borderId="91" xfId="3" applyNumberFormat="1" applyFont="1" applyBorder="1" applyAlignment="1">
      <alignment vertical="center"/>
    </xf>
    <xf numFmtId="38" fontId="8" fillId="0" borderId="60" xfId="3" applyFont="1" applyBorder="1" applyAlignment="1">
      <alignment horizontal="left" vertical="center"/>
    </xf>
    <xf numFmtId="177" fontId="8" fillId="0" borderId="7" xfId="3" applyNumberFormat="1" applyFont="1" applyBorder="1" applyAlignment="1">
      <alignment vertical="center"/>
    </xf>
    <xf numFmtId="177" fontId="8" fillId="0" borderId="82" xfId="3" applyNumberFormat="1" applyFont="1" applyBorder="1" applyAlignment="1">
      <alignment vertical="center"/>
    </xf>
    <xf numFmtId="177" fontId="8" fillId="0" borderId="63" xfId="3" applyNumberFormat="1" applyFont="1" applyBorder="1" applyAlignment="1">
      <alignment horizontal="left" vertical="center"/>
    </xf>
    <xf numFmtId="177" fontId="8" fillId="0" borderId="92" xfId="3" applyNumberFormat="1" applyFont="1" applyBorder="1" applyAlignment="1">
      <alignment vertical="center"/>
    </xf>
    <xf numFmtId="177" fontId="8" fillId="0" borderId="60" xfId="3" applyNumberFormat="1" applyFont="1" applyBorder="1" applyAlignment="1">
      <alignment horizontal="left" vertical="center"/>
    </xf>
    <xf numFmtId="177" fontId="8" fillId="0" borderId="87" xfId="3" applyNumberFormat="1" applyFont="1" applyBorder="1" applyAlignment="1">
      <alignment vertical="center"/>
    </xf>
    <xf numFmtId="177" fontId="8" fillId="3" borderId="68" xfId="3" applyNumberFormat="1" applyFont="1" applyFill="1" applyBorder="1" applyAlignment="1">
      <alignment horizontal="center" vertical="center"/>
    </xf>
    <xf numFmtId="38" fontId="8" fillId="3" borderId="36" xfId="3" applyFont="1" applyFill="1" applyBorder="1" applyAlignment="1">
      <alignment horizontal="right" vertical="center"/>
    </xf>
    <xf numFmtId="38" fontId="8" fillId="0" borderId="38" xfId="3" applyFont="1" applyBorder="1" applyAlignment="1">
      <alignment horizontal="right" vertical="center"/>
    </xf>
    <xf numFmtId="177" fontId="8" fillId="3" borderId="8" xfId="3" applyNumberFormat="1" applyFont="1" applyFill="1" applyBorder="1" applyAlignment="1">
      <alignment vertical="center"/>
    </xf>
    <xf numFmtId="177" fontId="8" fillId="3" borderId="55" xfId="3" applyNumberFormat="1" applyFont="1" applyFill="1" applyBorder="1" applyAlignment="1">
      <alignment horizontal="center" vertical="center"/>
    </xf>
    <xf numFmtId="177" fontId="8" fillId="3" borderId="68" xfId="3" applyNumberFormat="1" applyFont="1" applyFill="1" applyBorder="1" applyAlignment="1">
      <alignment horizontal="center" vertical="center" wrapText="1"/>
    </xf>
    <xf numFmtId="177" fontId="8" fillId="0" borderId="33" xfId="3" applyNumberFormat="1" applyFont="1" applyBorder="1" applyAlignment="1">
      <alignment horizontal="right" vertical="center"/>
    </xf>
    <xf numFmtId="177" fontId="8" fillId="3" borderId="20" xfId="3" applyNumberFormat="1" applyFont="1" applyFill="1" applyBorder="1" applyAlignment="1">
      <alignment horizontal="center" vertical="center" wrapText="1"/>
    </xf>
    <xf numFmtId="177" fontId="8" fillId="3" borderId="29" xfId="3" applyNumberFormat="1" applyFont="1" applyFill="1" applyBorder="1" applyAlignment="1">
      <alignment horizontal="center" vertical="center" wrapText="1"/>
    </xf>
    <xf numFmtId="38" fontId="8" fillId="3" borderId="50" xfId="3" applyFont="1" applyFill="1" applyBorder="1" applyAlignment="1">
      <alignment horizontal="center" vertical="center" wrapText="1"/>
    </xf>
    <xf numFmtId="38" fontId="8" fillId="0" borderId="94" xfId="3" applyFont="1" applyBorder="1" applyAlignment="1">
      <alignment vertical="center"/>
    </xf>
    <xf numFmtId="38" fontId="8" fillId="0" borderId="95" xfId="3" applyFont="1" applyBorder="1" applyAlignment="1">
      <alignment vertical="center"/>
    </xf>
    <xf numFmtId="38" fontId="8" fillId="0" borderId="96" xfId="3" applyFont="1" applyBorder="1" applyAlignment="1">
      <alignment vertical="center"/>
    </xf>
    <xf numFmtId="38" fontId="8" fillId="0" borderId="97" xfId="3" applyFont="1" applyBorder="1" applyAlignment="1">
      <alignment vertical="center"/>
    </xf>
    <xf numFmtId="38" fontId="8" fillId="0" borderId="98" xfId="3" applyFont="1" applyBorder="1" applyAlignment="1">
      <alignment vertical="center"/>
    </xf>
    <xf numFmtId="38" fontId="8" fillId="0" borderId="51" xfId="3" applyFont="1" applyBorder="1" applyAlignment="1">
      <alignment vertical="center"/>
    </xf>
    <xf numFmtId="38" fontId="8" fillId="0" borderId="52" xfId="3" applyFont="1" applyBorder="1" applyAlignment="1">
      <alignment vertical="center"/>
    </xf>
    <xf numFmtId="38" fontId="8" fillId="0" borderId="21" xfId="3" applyFont="1" applyBorder="1" applyAlignment="1">
      <alignment horizontal="right" vertical="center"/>
    </xf>
    <xf numFmtId="38" fontId="8" fillId="0" borderId="29" xfId="3" applyFont="1" applyBorder="1" applyAlignment="1">
      <alignment horizontal="right" vertical="center"/>
    </xf>
    <xf numFmtId="38" fontId="8" fillId="0" borderId="50" xfId="3" applyFont="1" applyBorder="1" applyAlignment="1">
      <alignment horizontal="right" vertical="center"/>
    </xf>
    <xf numFmtId="38" fontId="8" fillId="0" borderId="94" xfId="3" applyFont="1" applyBorder="1" applyAlignment="1">
      <alignment vertical="center" shrinkToFit="1"/>
    </xf>
    <xf numFmtId="38" fontId="8" fillId="0" borderId="61" xfId="3" applyFont="1" applyBorder="1" applyAlignment="1">
      <alignment vertical="center" shrinkToFit="1"/>
    </xf>
    <xf numFmtId="38" fontId="8" fillId="0" borderId="62" xfId="3" applyFont="1" applyBorder="1" applyAlignment="1">
      <alignment vertical="center" shrinkToFit="1"/>
    </xf>
    <xf numFmtId="38" fontId="8" fillId="0" borderId="16" xfId="3" applyFont="1" applyBorder="1" applyAlignment="1">
      <alignment horizontal="right" vertical="center"/>
    </xf>
    <xf numFmtId="38" fontId="8" fillId="0" borderId="28" xfId="3" applyFont="1" applyBorder="1" applyAlignment="1">
      <alignment horizontal="right" vertical="center"/>
    </xf>
    <xf numFmtId="38" fontId="8" fillId="0" borderId="52" xfId="3" applyFont="1" applyBorder="1" applyAlignment="1">
      <alignment horizontal="right" vertical="center"/>
    </xf>
    <xf numFmtId="38" fontId="8" fillId="0" borderId="70" xfId="3" applyFont="1" applyBorder="1" applyAlignment="1">
      <alignment vertical="center" shrinkToFit="1"/>
    </xf>
    <xf numFmtId="177" fontId="8" fillId="0" borderId="29" xfId="3" applyNumberFormat="1" applyFont="1" applyBorder="1" applyAlignment="1">
      <alignment vertical="center"/>
    </xf>
    <xf numFmtId="38" fontId="8" fillId="0" borderId="50" xfId="3" applyFont="1" applyBorder="1" applyAlignment="1">
      <alignment vertical="center"/>
    </xf>
    <xf numFmtId="0" fontId="8" fillId="3" borderId="28" xfId="0" applyFont="1" applyFill="1" applyBorder="1" applyAlignment="1">
      <alignment horizontal="center" vertical="center" wrapText="1"/>
    </xf>
    <xf numFmtId="0" fontId="8" fillId="0" borderId="46" xfId="0" applyFont="1" applyBorder="1" applyAlignment="1">
      <alignment horizontal="right" vertical="center"/>
    </xf>
    <xf numFmtId="0" fontId="8" fillId="0" borderId="36" xfId="0" applyFont="1" applyBorder="1" applyAlignment="1">
      <alignment horizontal="right" vertical="center"/>
    </xf>
    <xf numFmtId="0" fontId="8" fillId="0" borderId="62" xfId="0" applyFont="1" applyBorder="1" applyAlignment="1">
      <alignment vertical="center" wrapText="1"/>
    </xf>
    <xf numFmtId="0" fontId="8" fillId="0" borderId="28" xfId="0" applyFont="1" applyBorder="1" applyAlignment="1">
      <alignment horizontal="right" vertical="center"/>
    </xf>
    <xf numFmtId="0" fontId="8" fillId="0" borderId="17" xfId="0" applyFont="1" applyBorder="1" applyAlignment="1">
      <alignment horizontal="right" vertical="center"/>
    </xf>
    <xf numFmtId="0" fontId="8" fillId="0" borderId="29" xfId="0" applyFont="1" applyBorder="1" applyAlignment="1">
      <alignment horizontal="right" vertical="center"/>
    </xf>
    <xf numFmtId="0" fontId="8" fillId="0" borderId="22" xfId="0" applyFont="1" applyBorder="1" applyAlignment="1">
      <alignment horizontal="right" vertical="center"/>
    </xf>
    <xf numFmtId="0" fontId="8" fillId="3" borderId="39" xfId="0" applyFont="1" applyFill="1" applyBorder="1" applyAlignment="1">
      <alignment horizontal="center" vertical="center" wrapText="1"/>
    </xf>
    <xf numFmtId="177" fontId="8" fillId="3" borderId="21" xfId="3" applyNumberFormat="1" applyFont="1" applyFill="1" applyBorder="1" applyAlignment="1">
      <alignment horizontal="center" vertical="center" wrapText="1" shrinkToFit="1"/>
    </xf>
    <xf numFmtId="177" fontId="8" fillId="3" borderId="22" xfId="3" applyNumberFormat="1" applyFont="1" applyFill="1" applyBorder="1" applyAlignment="1">
      <alignment horizontal="center" vertical="center" wrapText="1" shrinkToFit="1"/>
    </xf>
    <xf numFmtId="177" fontId="8" fillId="3" borderId="29" xfId="3" applyNumberFormat="1" applyFont="1" applyFill="1" applyBorder="1" applyAlignment="1">
      <alignment horizontal="center" vertical="center" wrapText="1" shrinkToFit="1"/>
    </xf>
    <xf numFmtId="177" fontId="8" fillId="3" borderId="55" xfId="3" applyNumberFormat="1" applyFont="1" applyFill="1" applyBorder="1" applyAlignment="1">
      <alignment horizontal="center" vertical="center" wrapText="1" shrinkToFit="1"/>
    </xf>
    <xf numFmtId="176" fontId="8" fillId="0" borderId="35" xfId="0" applyNumberFormat="1" applyFont="1" applyBorder="1" applyAlignment="1">
      <alignment vertical="center"/>
    </xf>
    <xf numFmtId="177" fontId="8" fillId="0" borderId="31" xfId="3" applyNumberFormat="1" applyFont="1" applyBorder="1" applyAlignment="1">
      <alignment vertical="center" wrapText="1"/>
    </xf>
    <xf numFmtId="177" fontId="8" fillId="0" borderId="42" xfId="3" applyNumberFormat="1" applyFont="1" applyBorder="1" applyAlignment="1">
      <alignment vertical="center"/>
    </xf>
    <xf numFmtId="177" fontId="8" fillId="0" borderId="15" xfId="3" applyNumberFormat="1" applyFont="1" applyBorder="1" applyAlignment="1">
      <alignment vertical="center" wrapText="1"/>
    </xf>
    <xf numFmtId="177" fontId="8" fillId="0" borderId="41" xfId="3" applyNumberFormat="1" applyFont="1" applyBorder="1" applyAlignment="1">
      <alignment vertical="center"/>
    </xf>
    <xf numFmtId="177" fontId="8" fillId="0" borderId="20" xfId="3" applyNumberFormat="1" applyFont="1" applyBorder="1" applyAlignment="1">
      <alignment vertical="center" wrapText="1"/>
    </xf>
    <xf numFmtId="177" fontId="8" fillId="0" borderId="81" xfId="3" applyNumberFormat="1" applyFont="1" applyBorder="1" applyAlignment="1">
      <alignment vertical="center"/>
    </xf>
    <xf numFmtId="0" fontId="8" fillId="0" borderId="63" xfId="0" applyFont="1" applyBorder="1" applyAlignment="1">
      <alignment vertical="center"/>
    </xf>
    <xf numFmtId="0" fontId="8" fillId="0" borderId="60" xfId="0" applyFont="1" applyBorder="1" applyAlignment="1">
      <alignment vertical="center"/>
    </xf>
    <xf numFmtId="0" fontId="8" fillId="0" borderId="43" xfId="0" applyFont="1" applyBorder="1" applyAlignment="1">
      <alignment vertical="center"/>
    </xf>
    <xf numFmtId="0" fontId="8" fillId="3" borderId="3"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xf>
    <xf numFmtId="176" fontId="8" fillId="0" borderId="5" xfId="0" applyNumberFormat="1" applyFont="1" applyBorder="1" applyAlignment="1">
      <alignment vertical="center"/>
    </xf>
    <xf numFmtId="176" fontId="8" fillId="0" borderId="13" xfId="0" applyNumberFormat="1" applyFont="1" applyBorder="1" applyAlignment="1">
      <alignment vertical="center"/>
    </xf>
    <xf numFmtId="176" fontId="8" fillId="0" borderId="18" xfId="0" applyNumberFormat="1" applyFont="1" applyBorder="1" applyAlignment="1">
      <alignment vertical="center"/>
    </xf>
    <xf numFmtId="176" fontId="8" fillId="0" borderId="23" xfId="0" applyNumberFormat="1" applyFont="1" applyBorder="1" applyAlignment="1">
      <alignment vertical="center"/>
    </xf>
    <xf numFmtId="0" fontId="8" fillId="2" borderId="0" xfId="0" applyFont="1" applyFill="1" applyAlignment="1">
      <alignment vertical="center"/>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177" fontId="8" fillId="0" borderId="0" xfId="3" applyNumberFormat="1" applyFont="1" applyAlignment="1">
      <alignment vertical="center"/>
    </xf>
    <xf numFmtId="177" fontId="8" fillId="3" borderId="1" xfId="3" applyNumberFormat="1" applyFont="1" applyFill="1" applyBorder="1" applyAlignment="1">
      <alignment vertical="center"/>
    </xf>
    <xf numFmtId="177" fontId="8" fillId="0" borderId="52" xfId="3" applyNumberFormat="1" applyFont="1" applyBorder="1" applyAlignment="1">
      <alignment vertical="center"/>
    </xf>
    <xf numFmtId="177" fontId="8" fillId="0" borderId="50" xfId="3" applyNumberFormat="1" applyFont="1" applyBorder="1" applyAlignment="1">
      <alignment vertical="center"/>
    </xf>
    <xf numFmtId="0" fontId="8" fillId="3" borderId="26" xfId="0" applyFont="1" applyFill="1" applyBorder="1" applyAlignment="1">
      <alignment horizontal="center" vertical="center"/>
    </xf>
    <xf numFmtId="0" fontId="8" fillId="3" borderId="5" xfId="0" applyFont="1" applyFill="1" applyBorder="1" applyAlignment="1">
      <alignment horizontal="center" vertical="center" shrinkToFit="1"/>
    </xf>
    <xf numFmtId="177" fontId="8" fillId="3" borderId="29" xfId="3" applyNumberFormat="1" applyFont="1" applyFill="1" applyBorder="1" applyAlignment="1">
      <alignment horizontal="center" vertical="center" shrinkToFit="1"/>
    </xf>
    <xf numFmtId="0" fontId="12" fillId="0" borderId="0" xfId="2" applyFont="1" applyAlignment="1">
      <alignment vertical="center" justifyLastLine="1"/>
    </xf>
    <xf numFmtId="0" fontId="8" fillId="0" borderId="0" xfId="0" applyFont="1"/>
    <xf numFmtId="0" fontId="14" fillId="0" borderId="0" xfId="1" applyFont="1"/>
    <xf numFmtId="0" fontId="14" fillId="0" borderId="0" xfId="1" applyFont="1" applyAlignment="1">
      <alignment vertical="center"/>
    </xf>
    <xf numFmtId="0" fontId="14" fillId="0" borderId="0" xfId="1" applyFont="1" applyFill="1"/>
    <xf numFmtId="38" fontId="8" fillId="3" borderId="4" xfId="3" applyFont="1" applyFill="1" applyBorder="1" applyAlignment="1">
      <alignment horizontal="center" vertical="center" wrapText="1"/>
    </xf>
    <xf numFmtId="38" fontId="8" fillId="3" borderId="32" xfId="3" applyFont="1" applyFill="1" applyBorder="1" applyAlignment="1">
      <alignment horizontal="center" vertical="center" wrapText="1"/>
    </xf>
    <xf numFmtId="38" fontId="8" fillId="0" borderId="39" xfId="3" applyFont="1" applyBorder="1" applyAlignment="1">
      <alignment horizontal="right" vertical="center"/>
    </xf>
    <xf numFmtId="38" fontId="8" fillId="3" borderId="3" xfId="3" applyFont="1" applyFill="1" applyBorder="1" applyAlignment="1">
      <alignment horizontal="center" vertical="center" wrapText="1"/>
    </xf>
    <xf numFmtId="38" fontId="8" fillId="0" borderId="56" xfId="3" applyFont="1" applyBorder="1" applyAlignment="1">
      <alignment horizontal="right" vertical="center"/>
    </xf>
    <xf numFmtId="38" fontId="8" fillId="0" borderId="49" xfId="3" applyFont="1" applyBorder="1" applyAlignment="1">
      <alignment horizontal="right" vertical="center"/>
    </xf>
    <xf numFmtId="177" fontId="8" fillId="0" borderId="1" xfId="3" applyNumberFormat="1" applyFont="1" applyBorder="1" applyAlignment="1">
      <alignment vertical="center"/>
    </xf>
    <xf numFmtId="177" fontId="8" fillId="3" borderId="3" xfId="3" applyNumberFormat="1" applyFont="1" applyFill="1" applyBorder="1" applyAlignment="1">
      <alignment horizontal="center" vertical="center"/>
    </xf>
    <xf numFmtId="177" fontId="8" fillId="3" borderId="4" xfId="3" applyNumberFormat="1" applyFont="1" applyFill="1" applyBorder="1" applyAlignment="1">
      <alignment horizontal="center" vertical="center"/>
    </xf>
    <xf numFmtId="177" fontId="8" fillId="3" borderId="32" xfId="3" applyNumberFormat="1" applyFont="1" applyFill="1" applyBorder="1" applyAlignment="1">
      <alignment horizontal="center" vertical="center"/>
    </xf>
    <xf numFmtId="177" fontId="8" fillId="0" borderId="3" xfId="3" applyNumberFormat="1" applyFont="1" applyBorder="1" applyAlignment="1">
      <alignment vertical="center"/>
    </xf>
    <xf numFmtId="177" fontId="8" fillId="0" borderId="4" xfId="3" applyNumberFormat="1" applyFont="1" applyBorder="1" applyAlignment="1">
      <alignment vertical="center"/>
    </xf>
    <xf numFmtId="177" fontId="8" fillId="0" borderId="32" xfId="3" applyNumberFormat="1" applyFont="1" applyBorder="1" applyAlignment="1">
      <alignment vertical="center"/>
    </xf>
    <xf numFmtId="177" fontId="8" fillId="0" borderId="11" xfId="3" applyNumberFormat="1" applyFont="1" applyBorder="1" applyAlignment="1">
      <alignment vertical="center"/>
    </xf>
    <xf numFmtId="38" fontId="8" fillId="0" borderId="1" xfId="3" applyFont="1" applyBorder="1" applyAlignment="1">
      <alignment vertical="center"/>
    </xf>
    <xf numFmtId="38" fontId="8" fillId="0" borderId="3" xfId="3" applyFont="1" applyBorder="1" applyAlignment="1">
      <alignment vertical="center"/>
    </xf>
    <xf numFmtId="38" fontId="8" fillId="0" borderId="4" xfId="3" applyFont="1" applyBorder="1" applyAlignment="1">
      <alignment vertical="center"/>
    </xf>
    <xf numFmtId="177" fontId="8" fillId="0" borderId="32" xfId="3" applyNumberFormat="1" applyFont="1" applyBorder="1" applyAlignment="1">
      <alignment horizontal="right" vertical="center"/>
    </xf>
    <xf numFmtId="0" fontId="8" fillId="3" borderId="7" xfId="0" applyFont="1" applyFill="1" applyBorder="1" applyAlignment="1">
      <alignment horizontal="center" vertical="center" wrapText="1"/>
    </xf>
    <xf numFmtId="38" fontId="8" fillId="0" borderId="4" xfId="3" applyFont="1" applyBorder="1" applyAlignment="1">
      <alignment horizontal="right" vertical="center"/>
    </xf>
    <xf numFmtId="38" fontId="8" fillId="0" borderId="32" xfId="3" applyFont="1" applyBorder="1" applyAlignment="1">
      <alignment vertical="center"/>
    </xf>
    <xf numFmtId="38" fontId="8" fillId="0" borderId="26" xfId="3" applyFont="1" applyBorder="1" applyAlignment="1">
      <alignment vertical="center"/>
    </xf>
    <xf numFmtId="177" fontId="8" fillId="0" borderId="4" xfId="3" applyNumberFormat="1" applyFont="1" applyBorder="1" applyAlignment="1">
      <alignment horizontal="right" vertical="center"/>
    </xf>
    <xf numFmtId="177" fontId="8" fillId="0" borderId="26" xfId="3" applyNumberFormat="1" applyFont="1" applyBorder="1" applyAlignment="1">
      <alignment vertical="center"/>
    </xf>
    <xf numFmtId="177" fontId="8" fillId="0" borderId="35" xfId="3" applyNumberFormat="1" applyFont="1" applyFill="1" applyBorder="1" applyAlignment="1">
      <alignment horizontal="right" vertical="center"/>
    </xf>
    <xf numFmtId="0" fontId="8" fillId="0" borderId="28" xfId="0" applyFont="1" applyBorder="1" applyAlignment="1">
      <alignment horizontal="center" vertical="center"/>
    </xf>
    <xf numFmtId="177" fontId="8" fillId="0" borderId="16" xfId="3" applyNumberFormat="1" applyFont="1" applyFill="1" applyBorder="1" applyAlignment="1">
      <alignment horizontal="right" vertical="center" wrapText="1"/>
    </xf>
    <xf numFmtId="177" fontId="8" fillId="0" borderId="62" xfId="3" applyNumberFormat="1" applyFont="1" applyFill="1" applyBorder="1" applyAlignment="1">
      <alignment horizontal="right" vertical="center" wrapText="1"/>
    </xf>
    <xf numFmtId="0" fontId="8" fillId="0" borderId="46" xfId="0" applyFont="1" applyBorder="1" applyAlignment="1">
      <alignment horizontal="center" vertical="center"/>
    </xf>
    <xf numFmtId="177" fontId="8" fillId="0" borderId="49" xfId="3" applyNumberFormat="1" applyFont="1" applyFill="1" applyBorder="1" applyAlignment="1">
      <alignment horizontal="right" vertical="center" wrapText="1"/>
    </xf>
    <xf numFmtId="177" fontId="8" fillId="0" borderId="36" xfId="3" applyNumberFormat="1" applyFont="1" applyFill="1" applyBorder="1" applyAlignment="1">
      <alignment horizontal="right" vertical="center" wrapText="1"/>
    </xf>
    <xf numFmtId="177" fontId="8" fillId="0" borderId="37" xfId="3" applyNumberFormat="1" applyFont="1" applyFill="1" applyBorder="1" applyAlignment="1">
      <alignment horizontal="right" vertical="center"/>
    </xf>
    <xf numFmtId="0" fontId="8" fillId="3" borderId="70" xfId="0" applyFont="1" applyFill="1" applyBorder="1" applyAlignment="1">
      <alignment horizontal="center" vertical="center" wrapText="1"/>
    </xf>
    <xf numFmtId="0" fontId="8" fillId="0" borderId="64" xfId="0" applyFont="1" applyBorder="1" applyAlignment="1">
      <alignment horizontal="center" vertical="center"/>
    </xf>
    <xf numFmtId="177" fontId="8" fillId="0" borderId="60" xfId="3" applyNumberFormat="1" applyFont="1" applyFill="1" applyBorder="1" applyAlignment="1">
      <alignment horizontal="right" vertical="center"/>
    </xf>
    <xf numFmtId="177" fontId="8" fillId="0" borderId="56" xfId="3" applyNumberFormat="1" applyFont="1" applyFill="1" applyBorder="1" applyAlignment="1">
      <alignment horizontal="right" vertical="center"/>
    </xf>
    <xf numFmtId="177" fontId="8" fillId="0" borderId="33" xfId="3" applyNumberFormat="1" applyFont="1" applyFill="1" applyBorder="1" applyAlignment="1">
      <alignment horizontal="right" vertical="center"/>
    </xf>
    <xf numFmtId="177" fontId="8" fillId="0" borderId="39" xfId="3" applyNumberFormat="1" applyFont="1" applyFill="1" applyBorder="1" applyAlignment="1">
      <alignment horizontal="right" vertical="center"/>
    </xf>
    <xf numFmtId="0" fontId="8" fillId="0" borderId="27" xfId="0" applyFont="1" applyBorder="1" applyAlignment="1">
      <alignment horizontal="center" vertical="center"/>
    </xf>
    <xf numFmtId="177" fontId="8" fillId="0" borderId="66" xfId="3" applyNumberFormat="1" applyFont="1" applyFill="1" applyBorder="1" applyAlignment="1">
      <alignment horizontal="right" vertical="center" wrapText="1"/>
    </xf>
    <xf numFmtId="177" fontId="8" fillId="0" borderId="11" xfId="3" applyNumberFormat="1" applyFont="1" applyFill="1" applyBorder="1" applyAlignment="1">
      <alignment horizontal="right" vertical="center" wrapText="1"/>
    </xf>
    <xf numFmtId="177" fontId="8" fillId="0" borderId="12" xfId="3" applyNumberFormat="1" applyFont="1" applyFill="1" applyBorder="1" applyAlignment="1">
      <alignment horizontal="right" vertical="center" wrapText="1"/>
    </xf>
    <xf numFmtId="177" fontId="8" fillId="0" borderId="34" xfId="3" applyNumberFormat="1" applyFont="1" applyFill="1" applyBorder="1" applyAlignment="1">
      <alignment horizontal="right" vertical="center"/>
    </xf>
    <xf numFmtId="0" fontId="8" fillId="0" borderId="48" xfId="0" applyFont="1" applyBorder="1" applyAlignment="1">
      <alignment horizontal="center" vertical="center"/>
    </xf>
    <xf numFmtId="177" fontId="8" fillId="0" borderId="63" xfId="3" applyNumberFormat="1" applyFont="1" applyFill="1" applyBorder="1" applyAlignment="1">
      <alignment horizontal="right" vertical="center" wrapText="1"/>
    </xf>
    <xf numFmtId="177" fontId="8" fillId="0" borderId="57" xfId="3" applyNumberFormat="1" applyFont="1" applyFill="1" applyBorder="1" applyAlignment="1">
      <alignment horizontal="right" vertical="center" wrapText="1"/>
    </xf>
    <xf numFmtId="177" fontId="8" fillId="0" borderId="38" xfId="3" applyNumberFormat="1" applyFont="1" applyFill="1" applyBorder="1" applyAlignment="1">
      <alignment horizontal="right" vertical="center" wrapText="1"/>
    </xf>
    <xf numFmtId="177" fontId="8" fillId="0" borderId="58" xfId="3" applyNumberFormat="1" applyFont="1" applyFill="1" applyBorder="1" applyAlignment="1">
      <alignment horizontal="right" vertical="center"/>
    </xf>
    <xf numFmtId="177" fontId="8" fillId="0" borderId="36" xfId="3" applyNumberFormat="1" applyFont="1" applyFill="1" applyBorder="1" applyAlignment="1">
      <alignment horizontal="right" vertical="center"/>
    </xf>
    <xf numFmtId="177" fontId="8" fillId="0" borderId="38" xfId="3" applyNumberFormat="1" applyFont="1" applyFill="1" applyBorder="1" applyAlignment="1">
      <alignment horizontal="right" vertical="center"/>
    </xf>
    <xf numFmtId="0" fontId="6" fillId="0" borderId="0" xfId="1"/>
    <xf numFmtId="38" fontId="8" fillId="0" borderId="0" xfId="3" applyFont="1" applyBorder="1" applyAlignment="1">
      <alignment vertical="center" shrinkToFit="1"/>
    </xf>
    <xf numFmtId="40" fontId="8" fillId="0" borderId="33" xfId="3" applyNumberFormat="1" applyFont="1" applyBorder="1" applyAlignment="1">
      <alignment horizontal="right" vertical="center"/>
    </xf>
    <xf numFmtId="40" fontId="8" fillId="0" borderId="36" xfId="3" applyNumberFormat="1" applyFont="1" applyBorder="1" applyAlignment="1">
      <alignment horizontal="right" vertical="center"/>
    </xf>
    <xf numFmtId="40" fontId="8" fillId="0" borderId="17" xfId="3" applyNumberFormat="1" applyFont="1" applyBorder="1" applyAlignment="1">
      <alignment horizontal="right" vertical="center"/>
    </xf>
    <xf numFmtId="40" fontId="8" fillId="0" borderId="22" xfId="3" applyNumberFormat="1" applyFont="1" applyBorder="1" applyAlignment="1">
      <alignment horizontal="right" vertical="center"/>
    </xf>
    <xf numFmtId="40" fontId="8" fillId="0" borderId="33" xfId="3" applyNumberFormat="1" applyFont="1" applyBorder="1" applyAlignment="1">
      <alignment vertical="center"/>
    </xf>
    <xf numFmtId="40" fontId="8" fillId="0" borderId="36" xfId="3" applyNumberFormat="1" applyFont="1" applyBorder="1" applyAlignment="1">
      <alignment vertical="center"/>
    </xf>
    <xf numFmtId="40" fontId="8" fillId="0" borderId="17" xfId="3" applyNumberFormat="1" applyFont="1" applyBorder="1" applyAlignment="1">
      <alignment vertical="center"/>
    </xf>
    <xf numFmtId="40" fontId="8" fillId="0" borderId="95" xfId="3" applyNumberFormat="1" applyFont="1" applyBorder="1" applyAlignment="1">
      <alignment vertical="center"/>
    </xf>
    <xf numFmtId="40" fontId="8" fillId="0" borderId="96" xfId="3" applyNumberFormat="1" applyFont="1" applyBorder="1" applyAlignment="1">
      <alignment vertical="center"/>
    </xf>
    <xf numFmtId="40" fontId="8" fillId="0" borderId="97" xfId="3" applyNumberFormat="1" applyFont="1" applyBorder="1" applyAlignment="1">
      <alignment vertical="center"/>
    </xf>
    <xf numFmtId="40" fontId="8" fillId="0" borderId="49" xfId="3" applyNumberFormat="1" applyFont="1" applyBorder="1" applyAlignment="1">
      <alignment vertical="center"/>
    </xf>
    <xf numFmtId="40" fontId="8" fillId="0" borderId="46" xfId="3" applyNumberFormat="1" applyFont="1" applyBorder="1" applyAlignment="1">
      <alignment vertical="center"/>
    </xf>
    <xf numFmtId="40" fontId="8" fillId="0" borderId="16" xfId="3" applyNumberFormat="1" applyFont="1" applyBorder="1" applyAlignment="1">
      <alignment vertical="center"/>
    </xf>
    <xf numFmtId="40" fontId="8" fillId="0" borderId="28" xfId="3" applyNumberFormat="1" applyFont="1" applyBorder="1" applyAlignment="1">
      <alignment vertical="center"/>
    </xf>
    <xf numFmtId="40" fontId="8" fillId="0" borderId="21" xfId="3" applyNumberFormat="1" applyFont="1" applyBorder="1" applyAlignment="1">
      <alignment horizontal="right" vertical="center"/>
    </xf>
    <xf numFmtId="40" fontId="8" fillId="0" borderId="29" xfId="3" applyNumberFormat="1" applyFont="1" applyBorder="1" applyAlignment="1">
      <alignment horizontal="right" vertical="center"/>
    </xf>
    <xf numFmtId="40" fontId="8" fillId="0" borderId="16" xfId="3" applyNumberFormat="1" applyFont="1" applyBorder="1" applyAlignment="1">
      <alignment horizontal="right" vertical="center"/>
    </xf>
    <xf numFmtId="40" fontId="8" fillId="0" borderId="28" xfId="3" applyNumberFormat="1" applyFont="1" applyBorder="1" applyAlignment="1">
      <alignment horizontal="right" vertical="center"/>
    </xf>
    <xf numFmtId="40" fontId="8" fillId="0" borderId="21" xfId="3" applyNumberFormat="1" applyFont="1" applyBorder="1" applyAlignment="1">
      <alignment vertical="center"/>
    </xf>
    <xf numFmtId="40" fontId="8" fillId="0" borderId="22" xfId="3" applyNumberFormat="1" applyFont="1" applyBorder="1" applyAlignment="1">
      <alignment vertical="center"/>
    </xf>
    <xf numFmtId="40" fontId="8" fillId="0" borderId="29" xfId="3" applyNumberFormat="1" applyFont="1" applyBorder="1" applyAlignment="1">
      <alignment vertical="center"/>
    </xf>
    <xf numFmtId="177" fontId="8" fillId="3" borderId="11" xfId="3" applyNumberFormat="1" applyFont="1" applyFill="1" applyBorder="1" applyAlignment="1">
      <alignment horizontal="center" vertical="center"/>
    </xf>
    <xf numFmtId="177" fontId="8" fillId="3" borderId="12" xfId="3" applyNumberFormat="1" applyFont="1" applyFill="1" applyBorder="1" applyAlignment="1">
      <alignment horizontal="center" vertical="center"/>
    </xf>
    <xf numFmtId="177" fontId="8" fillId="3" borderId="34" xfId="3" applyNumberFormat="1" applyFont="1" applyFill="1" applyBorder="1" applyAlignment="1">
      <alignment horizontal="center" vertical="center"/>
    </xf>
    <xf numFmtId="0" fontId="8" fillId="3" borderId="6" xfId="0" applyFont="1" applyFill="1" applyBorder="1" applyAlignment="1">
      <alignment horizontal="center" vertical="center"/>
    </xf>
    <xf numFmtId="0" fontId="8" fillId="0" borderId="7" xfId="0" applyFont="1" applyBorder="1" applyAlignment="1">
      <alignment horizontal="center" vertical="center"/>
    </xf>
    <xf numFmtId="0" fontId="8" fillId="3" borderId="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2" xfId="0" applyFont="1" applyFill="1" applyBorder="1" applyAlignment="1">
      <alignment horizontal="center" vertical="center"/>
    </xf>
    <xf numFmtId="177" fontId="8" fillId="3" borderId="66" xfId="3" applyNumberFormat="1" applyFont="1" applyFill="1" applyBorder="1" applyAlignment="1">
      <alignment horizontal="center" vertical="center" wrapText="1"/>
    </xf>
    <xf numFmtId="177" fontId="8" fillId="3" borderId="14" xfId="3" applyNumberFormat="1" applyFont="1" applyFill="1" applyBorder="1" applyAlignment="1">
      <alignment horizontal="center" vertical="center" wrapText="1"/>
    </xf>
    <xf numFmtId="177" fontId="8" fillId="3" borderId="59" xfId="3" applyNumberFormat="1" applyFont="1" applyFill="1" applyBorder="1" applyAlignment="1">
      <alignment horizontal="center" vertical="center" wrapText="1"/>
    </xf>
    <xf numFmtId="177" fontId="8" fillId="3" borderId="60" xfId="3" applyNumberFormat="1" applyFont="1" applyFill="1" applyBorder="1" applyAlignment="1">
      <alignment horizontal="center" vertical="center" wrapText="1"/>
    </xf>
    <xf numFmtId="177" fontId="8" fillId="3" borderId="53" xfId="3" applyNumberFormat="1" applyFont="1" applyFill="1" applyBorder="1" applyAlignment="1">
      <alignment horizontal="center" vertical="center" wrapText="1"/>
    </xf>
    <xf numFmtId="177" fontId="8" fillId="3" borderId="54" xfId="3" applyNumberFormat="1" applyFont="1" applyFill="1" applyBorder="1" applyAlignment="1">
      <alignment horizontal="center" vertical="center" wrapText="1"/>
    </xf>
    <xf numFmtId="177" fontId="8" fillId="3" borderId="65" xfId="3" applyNumberFormat="1" applyFont="1" applyFill="1" applyBorder="1" applyAlignment="1">
      <alignment horizontal="center" vertical="center" wrapText="1"/>
    </xf>
    <xf numFmtId="177" fontId="8" fillId="3" borderId="64" xfId="3" applyNumberFormat="1" applyFont="1" applyFill="1" applyBorder="1" applyAlignment="1">
      <alignment horizontal="center" vertical="center" wrapText="1"/>
    </xf>
    <xf numFmtId="0" fontId="8" fillId="3" borderId="66"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3" borderId="60"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3" borderId="64" xfId="0" applyFont="1" applyFill="1" applyBorder="1" applyAlignment="1">
      <alignment horizontal="center" vertical="center" wrapText="1"/>
    </xf>
    <xf numFmtId="177" fontId="8" fillId="3" borderId="67" xfId="3" applyNumberFormat="1" applyFont="1" applyFill="1" applyBorder="1" applyAlignment="1">
      <alignment horizontal="center" vertical="center" wrapText="1"/>
    </xf>
    <xf numFmtId="177" fontId="8" fillId="3" borderId="39" xfId="3" applyNumberFormat="1" applyFont="1" applyFill="1" applyBorder="1" applyAlignment="1">
      <alignment horizontal="center" vertical="center" wrapText="1"/>
    </xf>
    <xf numFmtId="177" fontId="8" fillId="3" borderId="10" xfId="3" applyNumberFormat="1" applyFont="1" applyFill="1" applyBorder="1" applyAlignment="1">
      <alignment horizontal="center" vertical="center" wrapText="1"/>
    </xf>
    <xf numFmtId="177" fontId="8" fillId="3" borderId="20" xfId="3" applyNumberFormat="1" applyFont="1" applyFill="1" applyBorder="1" applyAlignment="1">
      <alignment horizontal="center" vertical="center" wrapText="1"/>
    </xf>
    <xf numFmtId="177" fontId="8" fillId="3" borderId="12" xfId="3" applyNumberFormat="1" applyFont="1" applyFill="1" applyBorder="1" applyAlignment="1">
      <alignment horizontal="center" vertical="center" wrapText="1"/>
    </xf>
    <xf numFmtId="177" fontId="8" fillId="3" borderId="27" xfId="3" applyNumberFormat="1" applyFont="1" applyFill="1" applyBorder="1" applyAlignment="1">
      <alignment horizontal="center" vertical="center" wrapText="1"/>
    </xf>
    <xf numFmtId="177" fontId="8" fillId="3" borderId="11" xfId="3" applyNumberFormat="1" applyFont="1" applyFill="1" applyBorder="1" applyAlignment="1">
      <alignment horizontal="center" vertical="center" wrapText="1"/>
    </xf>
    <xf numFmtId="177" fontId="8" fillId="3" borderId="34" xfId="3" applyNumberFormat="1" applyFont="1" applyFill="1" applyBorder="1" applyAlignment="1">
      <alignment horizontal="center" vertical="center" wrapText="1"/>
    </xf>
    <xf numFmtId="177" fontId="8" fillId="3" borderId="71" xfId="3" applyNumberFormat="1" applyFont="1" applyFill="1" applyBorder="1" applyAlignment="1">
      <alignment horizontal="center" vertical="center" wrapText="1"/>
    </xf>
    <xf numFmtId="177" fontId="8" fillId="3" borderId="43" xfId="3" applyNumberFormat="1" applyFont="1" applyFill="1" applyBorder="1" applyAlignment="1">
      <alignment horizontal="center" vertical="center" wrapText="1"/>
    </xf>
    <xf numFmtId="0" fontId="8" fillId="3" borderId="11"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27" xfId="0" applyFont="1" applyFill="1" applyBorder="1" applyAlignment="1">
      <alignment horizontal="center" vertical="center"/>
    </xf>
    <xf numFmtId="177" fontId="8" fillId="3" borderId="69" xfId="3" applyNumberFormat="1" applyFont="1" applyFill="1" applyBorder="1" applyAlignment="1">
      <alignment horizontal="center" vertical="center" wrapText="1"/>
    </xf>
    <xf numFmtId="177" fontId="8" fillId="3" borderId="56" xfId="3" applyNumberFormat="1" applyFont="1" applyFill="1" applyBorder="1" applyAlignment="1">
      <alignment horizontal="center" vertical="center" wrapText="1"/>
    </xf>
    <xf numFmtId="177" fontId="8" fillId="3" borderId="66" xfId="3" applyNumberFormat="1" applyFont="1" applyFill="1" applyBorder="1" applyAlignment="1">
      <alignment horizontal="center" vertical="center" wrapText="1" shrinkToFit="1"/>
    </xf>
    <xf numFmtId="177" fontId="8" fillId="3" borderId="53" xfId="3" applyNumberFormat="1" applyFont="1" applyFill="1" applyBorder="1" applyAlignment="1">
      <alignment horizontal="center" vertical="center" wrapText="1" shrinkToFit="1"/>
    </xf>
    <xf numFmtId="177" fontId="8" fillId="3" borderId="14" xfId="3" applyNumberFormat="1" applyFont="1" applyFill="1" applyBorder="1" applyAlignment="1">
      <alignment horizontal="center" vertical="center" wrapText="1" shrinkToFit="1"/>
    </xf>
    <xf numFmtId="177" fontId="8" fillId="3" borderId="59" xfId="3" applyNumberFormat="1" applyFont="1" applyFill="1" applyBorder="1" applyAlignment="1">
      <alignment horizontal="center" vertical="center" wrapText="1" shrinkToFit="1"/>
    </xf>
    <xf numFmtId="177" fontId="8" fillId="3" borderId="60" xfId="3" applyNumberFormat="1" applyFont="1" applyFill="1" applyBorder="1" applyAlignment="1">
      <alignment horizontal="center" vertical="center" wrapText="1" shrinkToFit="1"/>
    </xf>
    <xf numFmtId="177" fontId="8" fillId="3" borderId="54" xfId="3" applyNumberFormat="1" applyFont="1" applyFill="1" applyBorder="1" applyAlignment="1">
      <alignment horizontal="center" vertical="center" wrapText="1" shrinkToFit="1"/>
    </xf>
    <xf numFmtId="177" fontId="8" fillId="3" borderId="65" xfId="3" applyNumberFormat="1" applyFont="1" applyFill="1" applyBorder="1" applyAlignment="1">
      <alignment horizontal="center" vertical="center" wrapText="1" shrinkToFit="1"/>
    </xf>
    <xf numFmtId="177" fontId="8" fillId="3" borderId="64" xfId="3" applyNumberFormat="1" applyFont="1" applyFill="1" applyBorder="1" applyAlignment="1">
      <alignment horizontal="center" vertical="center" wrapText="1" shrinkToFit="1"/>
    </xf>
    <xf numFmtId="177" fontId="8" fillId="3" borderId="67" xfId="3" applyNumberFormat="1" applyFont="1" applyFill="1" applyBorder="1" applyAlignment="1">
      <alignment horizontal="center" vertical="center" wrapText="1" shrinkToFit="1"/>
    </xf>
    <xf numFmtId="177" fontId="8" fillId="3" borderId="39" xfId="3" applyNumberFormat="1" applyFont="1" applyFill="1" applyBorder="1" applyAlignment="1">
      <alignment horizontal="center" vertical="center" wrapText="1" shrinkToFit="1"/>
    </xf>
    <xf numFmtId="177" fontId="8" fillId="3" borderId="69" xfId="3" applyNumberFormat="1" applyFont="1" applyFill="1" applyBorder="1" applyAlignment="1">
      <alignment horizontal="center" vertical="center" wrapText="1" shrinkToFit="1"/>
    </xf>
    <xf numFmtId="177" fontId="8" fillId="3" borderId="56" xfId="3" applyNumberFormat="1" applyFont="1" applyFill="1" applyBorder="1" applyAlignment="1">
      <alignment horizontal="center" vertical="center" wrapText="1" shrinkToFit="1"/>
    </xf>
    <xf numFmtId="177" fontId="8" fillId="3" borderId="70" xfId="3" applyNumberFormat="1" applyFont="1" applyFill="1" applyBorder="1" applyAlignment="1">
      <alignment horizontal="center" vertical="center" wrapText="1"/>
    </xf>
    <xf numFmtId="177" fontId="8" fillId="3" borderId="29" xfId="3" applyNumberFormat="1" applyFont="1" applyFill="1" applyBorder="1" applyAlignment="1">
      <alignment horizontal="center" vertical="center" wrapText="1"/>
    </xf>
    <xf numFmtId="0" fontId="8" fillId="3" borderId="6" xfId="0" applyFont="1" applyFill="1" applyBorder="1" applyAlignment="1">
      <alignment vertical="center"/>
    </xf>
    <xf numFmtId="0" fontId="8" fillId="3" borderId="7" xfId="0" applyFont="1" applyFill="1" applyBorder="1" applyAlignment="1">
      <alignment vertical="center"/>
    </xf>
    <xf numFmtId="0" fontId="8" fillId="3" borderId="102"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04"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60" xfId="0" applyFont="1" applyFill="1" applyBorder="1" applyAlignment="1">
      <alignment horizontal="center" vertical="center"/>
    </xf>
    <xf numFmtId="0" fontId="8" fillId="3" borderId="12" xfId="0" applyFont="1" applyFill="1" applyBorder="1" applyAlignment="1">
      <alignment horizontal="center" vertical="center"/>
    </xf>
    <xf numFmtId="0" fontId="8" fillId="0" borderId="7" xfId="0" applyFont="1" applyBorder="1" applyAlignment="1">
      <alignment vertical="center"/>
    </xf>
    <xf numFmtId="0" fontId="8" fillId="3" borderId="67" xfId="0" applyFont="1" applyFill="1" applyBorder="1" applyAlignment="1">
      <alignment horizontal="center" vertical="center" wrapText="1"/>
    </xf>
    <xf numFmtId="0" fontId="8" fillId="0" borderId="39" xfId="0" applyFont="1" applyBorder="1" applyAlignment="1">
      <alignment vertical="center"/>
    </xf>
    <xf numFmtId="0" fontId="8" fillId="3" borderId="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0" borderId="60" xfId="0" applyFont="1" applyBorder="1" applyAlignment="1">
      <alignment horizontal="center" vertical="center" wrapText="1"/>
    </xf>
    <xf numFmtId="0" fontId="8" fillId="3" borderId="59" xfId="0" applyFont="1" applyFill="1" applyBorder="1" applyAlignment="1">
      <alignment horizontal="right" vertical="center"/>
    </xf>
    <xf numFmtId="0" fontId="8" fillId="0" borderId="61" xfId="0" applyFont="1" applyBorder="1" applyAlignment="1">
      <alignment vertical="center"/>
    </xf>
    <xf numFmtId="0" fontId="8" fillId="0" borderId="61"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60" xfId="0" applyFont="1" applyBorder="1" applyAlignment="1">
      <alignment vertical="center"/>
    </xf>
    <xf numFmtId="0" fontId="8" fillId="0" borderId="64" xfId="0" applyFont="1" applyBorder="1" applyAlignment="1">
      <alignment horizontal="center" vertical="center" wrapText="1"/>
    </xf>
    <xf numFmtId="177" fontId="8" fillId="3" borderId="59" xfId="3" applyNumberFormat="1" applyFont="1" applyFill="1" applyBorder="1" applyAlignment="1">
      <alignment horizontal="center" vertical="center"/>
    </xf>
    <xf numFmtId="177" fontId="8" fillId="3" borderId="60" xfId="3" applyNumberFormat="1" applyFont="1" applyFill="1" applyBorder="1" applyAlignment="1">
      <alignment horizontal="center" vertical="center"/>
    </xf>
    <xf numFmtId="38" fontId="8" fillId="3" borderId="59" xfId="3" applyFont="1" applyFill="1" applyBorder="1" applyAlignment="1">
      <alignment horizontal="center" vertical="center"/>
    </xf>
    <xf numFmtId="38" fontId="8" fillId="3" borderId="60" xfId="3" applyFont="1" applyFill="1" applyBorder="1" applyAlignment="1">
      <alignment horizontal="center" vertical="center"/>
    </xf>
    <xf numFmtId="38" fontId="8" fillId="3" borderId="59" xfId="3" applyFont="1" applyFill="1" applyBorder="1" applyAlignment="1">
      <alignment horizontal="center" vertical="center" wrapText="1"/>
    </xf>
    <xf numFmtId="38" fontId="8" fillId="3" borderId="60" xfId="3" applyFont="1" applyFill="1" applyBorder="1" applyAlignment="1">
      <alignment horizontal="center" vertical="center" wrapText="1"/>
    </xf>
    <xf numFmtId="38" fontId="8" fillId="3" borderId="66" xfId="3" applyFont="1" applyFill="1" applyBorder="1" applyAlignment="1">
      <alignment horizontal="center" vertical="center" wrapText="1"/>
    </xf>
    <xf numFmtId="38" fontId="8" fillId="3" borderId="53" xfId="3" applyFont="1" applyFill="1" applyBorder="1" applyAlignment="1">
      <alignment horizontal="center" vertical="center" wrapText="1"/>
    </xf>
    <xf numFmtId="38" fontId="8" fillId="3" borderId="14" xfId="3" applyFont="1" applyFill="1" applyBorder="1" applyAlignment="1">
      <alignment horizontal="center" vertical="center" wrapText="1"/>
    </xf>
    <xf numFmtId="177" fontId="8" fillId="3" borderId="27" xfId="3" applyNumberFormat="1" applyFont="1" applyFill="1" applyBorder="1" applyAlignment="1">
      <alignment horizontal="center" vertical="center"/>
    </xf>
    <xf numFmtId="177" fontId="8" fillId="3" borderId="53" xfId="3" applyNumberFormat="1" applyFont="1" applyFill="1" applyBorder="1" applyAlignment="1">
      <alignment horizontal="center" vertical="center"/>
    </xf>
    <xf numFmtId="177" fontId="8" fillId="3" borderId="54" xfId="3" applyNumberFormat="1" applyFont="1" applyFill="1" applyBorder="1" applyAlignment="1">
      <alignment horizontal="center" vertical="center"/>
    </xf>
    <xf numFmtId="177" fontId="8" fillId="3" borderId="66" xfId="3" applyNumberFormat="1" applyFont="1" applyFill="1" applyBorder="1" applyAlignment="1">
      <alignment horizontal="center" vertical="center"/>
    </xf>
    <xf numFmtId="177" fontId="8" fillId="3" borderId="14" xfId="3" applyNumberFormat="1" applyFont="1" applyFill="1" applyBorder="1" applyAlignment="1">
      <alignment horizontal="center" vertical="center"/>
    </xf>
    <xf numFmtId="38" fontId="8" fillId="3" borderId="61" xfId="3" applyFont="1" applyFill="1" applyBorder="1" applyAlignment="1">
      <alignment horizontal="center" vertical="center"/>
    </xf>
    <xf numFmtId="38" fontId="8" fillId="3" borderId="42" xfId="3" applyFont="1" applyFill="1" applyBorder="1" applyAlignment="1">
      <alignment horizontal="center" vertical="center"/>
    </xf>
    <xf numFmtId="38" fontId="8" fillId="0" borderId="70" xfId="3" applyFont="1" applyBorder="1" applyAlignment="1">
      <alignment horizontal="center" vertical="center"/>
    </xf>
    <xf numFmtId="38" fontId="8" fillId="0" borderId="81" xfId="3" applyFont="1" applyBorder="1" applyAlignment="1">
      <alignment horizontal="center" vertical="center"/>
    </xf>
    <xf numFmtId="38" fontId="8" fillId="0" borderId="21" xfId="3" applyFont="1" applyBorder="1" applyAlignment="1">
      <alignment horizontal="left" vertical="center"/>
    </xf>
    <xf numFmtId="38" fontId="8" fillId="0" borderId="29" xfId="3" applyFont="1" applyBorder="1" applyAlignment="1">
      <alignment horizontal="left" vertical="center"/>
    </xf>
    <xf numFmtId="38" fontId="8" fillId="0" borderId="3" xfId="3" applyFont="1" applyBorder="1" applyAlignment="1">
      <alignment horizontal="center" vertical="center"/>
    </xf>
    <xf numFmtId="38" fontId="8" fillId="0" borderId="26" xfId="3" applyFont="1" applyBorder="1" applyAlignment="1">
      <alignment horizontal="center" vertical="center"/>
    </xf>
    <xf numFmtId="38" fontId="8" fillId="0" borderId="63" xfId="3" applyFont="1" applyBorder="1" applyAlignment="1">
      <alignment horizontal="center" vertical="center"/>
    </xf>
    <xf numFmtId="38" fontId="8" fillId="0" borderId="93" xfId="3" applyFont="1" applyBorder="1" applyAlignment="1">
      <alignment horizontal="center" vertical="center"/>
    </xf>
    <xf numFmtId="177" fontId="8" fillId="3" borderId="8" xfId="3" applyNumberFormat="1" applyFont="1" applyFill="1" applyBorder="1" applyAlignment="1">
      <alignment horizontal="center" vertical="center"/>
    </xf>
    <xf numFmtId="177" fontId="8" fillId="3" borderId="9" xfId="3" applyNumberFormat="1" applyFont="1" applyFill="1" applyBorder="1" applyAlignment="1">
      <alignment horizontal="center" vertical="center"/>
    </xf>
    <xf numFmtId="177" fontId="8" fillId="0" borderId="61" xfId="3" applyNumberFormat="1" applyFont="1" applyBorder="1" applyAlignment="1">
      <alignment horizontal="left" vertical="center"/>
    </xf>
    <xf numFmtId="177" fontId="8" fillId="0" borderId="42" xfId="3" applyNumberFormat="1" applyFont="1" applyBorder="1" applyAlignment="1">
      <alignment horizontal="left" vertical="center"/>
    </xf>
    <xf numFmtId="38" fontId="8" fillId="3" borderId="49" xfId="3" applyFont="1" applyFill="1" applyBorder="1" applyAlignment="1">
      <alignment horizontal="left" vertical="center"/>
    </xf>
    <xf numFmtId="38" fontId="8" fillId="3" borderId="46" xfId="3" applyFont="1" applyFill="1" applyBorder="1" applyAlignment="1">
      <alignment horizontal="left" vertical="center"/>
    </xf>
    <xf numFmtId="38" fontId="8" fillId="0" borderId="57" xfId="3" applyFont="1" applyBorder="1" applyAlignment="1">
      <alignment horizontal="left" vertical="center"/>
    </xf>
    <xf numFmtId="38" fontId="8" fillId="0" borderId="48" xfId="3" applyFont="1" applyBorder="1" applyAlignment="1">
      <alignment horizontal="left" vertical="center"/>
    </xf>
    <xf numFmtId="38" fontId="8" fillId="0" borderId="3" xfId="3" applyFont="1" applyBorder="1" applyAlignment="1">
      <alignment horizontal="left" vertical="center"/>
    </xf>
    <xf numFmtId="38" fontId="8" fillId="0" borderId="26" xfId="3" applyFont="1" applyBorder="1" applyAlignment="1">
      <alignment horizontal="left" vertical="center"/>
    </xf>
    <xf numFmtId="38" fontId="8" fillId="3" borderId="66" xfId="3" applyFont="1" applyFill="1" applyBorder="1" applyAlignment="1">
      <alignment horizontal="center" vertical="center"/>
    </xf>
    <xf numFmtId="38" fontId="8" fillId="3" borderId="53" xfId="3" applyFont="1" applyFill="1" applyBorder="1" applyAlignment="1">
      <alignment horizontal="center" vertical="center"/>
    </xf>
    <xf numFmtId="38" fontId="8" fillId="3" borderId="14" xfId="3" applyFont="1" applyFill="1" applyBorder="1" applyAlignment="1">
      <alignment horizontal="center" vertical="center"/>
    </xf>
    <xf numFmtId="177" fontId="8" fillId="0" borderId="62" xfId="3" applyNumberFormat="1" applyFont="1" applyBorder="1" applyAlignment="1">
      <alignment horizontal="left" vertical="center"/>
    </xf>
    <xf numFmtId="177" fontId="8" fillId="0" borderId="41" xfId="3" applyNumberFormat="1" applyFont="1" applyBorder="1" applyAlignment="1">
      <alignment horizontal="left" vertical="center"/>
    </xf>
    <xf numFmtId="177" fontId="8" fillId="0" borderId="73" xfId="3" applyNumberFormat="1" applyFont="1" applyBorder="1" applyAlignment="1">
      <alignment horizontal="left" vertical="center"/>
    </xf>
    <xf numFmtId="177" fontId="8" fillId="0" borderId="44" xfId="3" applyNumberFormat="1" applyFont="1" applyBorder="1" applyAlignment="1">
      <alignment horizontal="left" vertical="center"/>
    </xf>
    <xf numFmtId="177" fontId="8" fillId="0" borderId="76" xfId="3" applyNumberFormat="1" applyFont="1" applyBorder="1" applyAlignment="1">
      <alignment horizontal="left" vertical="center"/>
    </xf>
    <xf numFmtId="177" fontId="8" fillId="0" borderId="84" xfId="3" applyNumberFormat="1" applyFont="1" applyBorder="1" applyAlignment="1">
      <alignment horizontal="left" vertical="center"/>
    </xf>
    <xf numFmtId="177" fontId="8" fillId="3" borderId="71" xfId="3" applyNumberFormat="1" applyFont="1" applyFill="1" applyBorder="1" applyAlignment="1">
      <alignment horizontal="center" vertical="center"/>
    </xf>
    <xf numFmtId="177" fontId="8" fillId="0" borderId="70" xfId="3" applyNumberFormat="1" applyFont="1" applyBorder="1" applyAlignment="1">
      <alignment horizontal="left" vertical="center"/>
    </xf>
    <xf numFmtId="177" fontId="8" fillId="0" borderId="81" xfId="3" applyNumberFormat="1" applyFont="1" applyBorder="1" applyAlignment="1">
      <alignment horizontal="left" vertical="center"/>
    </xf>
    <xf numFmtId="38" fontId="8" fillId="3" borderId="27" xfId="3" applyFont="1" applyFill="1" applyBorder="1" applyAlignment="1">
      <alignment horizontal="center" vertical="center" wrapText="1"/>
    </xf>
    <xf numFmtId="38" fontId="8" fillId="3" borderId="29" xfId="3" applyFont="1" applyFill="1" applyBorder="1" applyAlignment="1">
      <alignment horizontal="center" vertical="center" wrapText="1"/>
    </xf>
    <xf numFmtId="38" fontId="8" fillId="0" borderId="61" xfId="3" applyFont="1" applyBorder="1" applyAlignment="1">
      <alignment horizontal="left" vertical="center" wrapText="1"/>
    </xf>
    <xf numFmtId="38" fontId="8" fillId="0" borderId="42" xfId="3" applyFont="1" applyBorder="1" applyAlignment="1">
      <alignment horizontal="left" vertical="center" wrapText="1"/>
    </xf>
    <xf numFmtId="38" fontId="8" fillId="0" borderId="62" xfId="3" applyFont="1" applyBorder="1" applyAlignment="1">
      <alignment horizontal="left" vertical="center" wrapText="1"/>
    </xf>
    <xf numFmtId="38" fontId="8" fillId="0" borderId="41" xfId="3" applyFont="1" applyBorder="1" applyAlignment="1">
      <alignment horizontal="left" vertical="center" wrapText="1"/>
    </xf>
    <xf numFmtId="38" fontId="8" fillId="0" borderId="70" xfId="3" applyFont="1" applyBorder="1" applyAlignment="1">
      <alignment horizontal="left" vertical="center" wrapText="1"/>
    </xf>
    <xf numFmtId="38" fontId="8" fillId="0" borderId="81" xfId="3" applyFont="1" applyBorder="1" applyAlignment="1">
      <alignment horizontal="left" vertical="center" wrapText="1"/>
    </xf>
    <xf numFmtId="38" fontId="8" fillId="3" borderId="71" xfId="3" applyFont="1" applyFill="1" applyBorder="1" applyAlignment="1">
      <alignment horizontal="center" vertical="center" wrapText="1"/>
    </xf>
    <xf numFmtId="38" fontId="8" fillId="3" borderId="43" xfId="3" applyFont="1" applyFill="1" applyBorder="1" applyAlignment="1">
      <alignment horizontal="center" vertical="center" wrapText="1"/>
    </xf>
    <xf numFmtId="177" fontId="8" fillId="3" borderId="55" xfId="3" applyNumberFormat="1" applyFont="1" applyFill="1" applyBorder="1" applyAlignment="1">
      <alignment horizontal="center" vertical="center" wrapText="1"/>
    </xf>
    <xf numFmtId="177" fontId="8" fillId="0" borderId="99" xfId="3" applyNumberFormat="1" applyFont="1" applyBorder="1" applyAlignment="1">
      <alignment horizontal="center" vertical="center"/>
    </xf>
    <xf numFmtId="177" fontId="8" fillId="0" borderId="56" xfId="3" applyNumberFormat="1" applyFont="1" applyBorder="1" applyAlignment="1">
      <alignment horizontal="center" vertical="center"/>
    </xf>
    <xf numFmtId="38" fontId="8" fillId="3" borderId="67" xfId="3" applyFont="1" applyFill="1" applyBorder="1" applyAlignment="1">
      <alignment horizontal="center" vertical="center" wrapText="1"/>
    </xf>
    <xf numFmtId="38" fontId="8" fillId="3" borderId="39" xfId="3" applyFont="1" applyFill="1" applyBorder="1" applyAlignment="1">
      <alignment horizontal="center" vertical="center" wrapText="1"/>
    </xf>
    <xf numFmtId="177" fontId="8" fillId="3" borderId="43" xfId="3" applyNumberFormat="1" applyFont="1" applyFill="1" applyBorder="1" applyAlignment="1">
      <alignment horizontal="center" vertical="center"/>
    </xf>
    <xf numFmtId="177" fontId="8" fillId="0" borderId="99" xfId="3" applyNumberFormat="1" applyFont="1" applyBorder="1" applyAlignment="1">
      <alignment horizontal="center" vertical="center" wrapText="1"/>
    </xf>
    <xf numFmtId="177" fontId="8" fillId="0" borderId="56" xfId="3" applyNumberFormat="1" applyFont="1" applyBorder="1" applyAlignment="1">
      <alignment horizontal="center" vertical="center" wrapText="1"/>
    </xf>
    <xf numFmtId="0" fontId="8" fillId="3" borderId="39" xfId="0" applyFont="1" applyFill="1" applyBorder="1" applyAlignment="1">
      <alignment horizontal="center" vertical="center" wrapText="1"/>
    </xf>
    <xf numFmtId="0" fontId="8" fillId="3" borderId="66"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3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49"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3" borderId="54" xfId="0" applyFont="1" applyFill="1" applyBorder="1" applyAlignment="1">
      <alignment horizontal="center" vertical="center"/>
    </xf>
    <xf numFmtId="0" fontId="8" fillId="3" borderId="1" xfId="0" applyFont="1" applyFill="1" applyBorder="1" applyAlignment="1">
      <alignment vertical="center" wrapText="1"/>
    </xf>
    <xf numFmtId="38" fontId="8" fillId="0" borderId="99" xfId="3" applyFont="1" applyBorder="1" applyAlignment="1">
      <alignment horizontal="center" vertical="center" textRotation="255"/>
    </xf>
    <xf numFmtId="38" fontId="8" fillId="0" borderId="56" xfId="3" applyFont="1" applyBorder="1" applyAlignment="1">
      <alignment horizontal="center" vertical="center" textRotation="255"/>
    </xf>
    <xf numFmtId="38" fontId="8" fillId="3" borderId="8" xfId="3" applyFont="1" applyFill="1" applyBorder="1" applyAlignment="1">
      <alignment horizontal="center" vertical="center"/>
    </xf>
    <xf numFmtId="38" fontId="8" fillId="3" borderId="9" xfId="3" applyFont="1" applyFill="1" applyBorder="1" applyAlignment="1">
      <alignment horizontal="center" vertical="center"/>
    </xf>
    <xf numFmtId="38" fontId="8" fillId="0" borderId="60" xfId="3" applyFont="1" applyBorder="1" applyAlignment="1">
      <alignment horizontal="left" vertical="center"/>
    </xf>
    <xf numFmtId="38" fontId="8" fillId="0" borderId="43" xfId="3" applyFont="1" applyBorder="1" applyAlignment="1">
      <alignment horizontal="left" vertical="center"/>
    </xf>
    <xf numFmtId="38" fontId="8" fillId="0" borderId="49" xfId="3" applyFont="1" applyBorder="1" applyAlignment="1">
      <alignment horizontal="center" vertical="center" textRotation="255"/>
    </xf>
    <xf numFmtId="38" fontId="8" fillId="0" borderId="16" xfId="3" applyFont="1" applyBorder="1" applyAlignment="1">
      <alignment horizontal="center" vertical="center" textRotation="255"/>
    </xf>
    <xf numFmtId="38" fontId="8" fillId="0" borderId="21" xfId="3" applyFont="1" applyBorder="1" applyAlignment="1">
      <alignment horizontal="center" vertical="center" textRotation="255"/>
    </xf>
    <xf numFmtId="0" fontId="8" fillId="0" borderId="21" xfId="0" applyFont="1" applyBorder="1" applyAlignment="1">
      <alignment horizontal="center" vertical="center"/>
    </xf>
    <xf numFmtId="0" fontId="8" fillId="0" borderId="29" xfId="0" applyFont="1" applyBorder="1" applyAlignment="1">
      <alignment horizontal="center" vertical="center"/>
    </xf>
    <xf numFmtId="38" fontId="8" fillId="3" borderId="3" xfId="3" applyFont="1" applyFill="1" applyBorder="1" applyAlignment="1">
      <alignment horizontal="center" vertical="center"/>
    </xf>
    <xf numFmtId="38" fontId="8" fillId="3" borderId="26" xfId="3" applyFont="1" applyFill="1" applyBorder="1" applyAlignment="1">
      <alignment horizontal="center" vertical="center"/>
    </xf>
    <xf numFmtId="38" fontId="8" fillId="0" borderId="8" xfId="3" applyFont="1" applyBorder="1" applyAlignment="1">
      <alignment horizontal="left" vertical="center"/>
    </xf>
    <xf numFmtId="38" fontId="8" fillId="0" borderId="2" xfId="3" applyFont="1" applyBorder="1" applyAlignment="1">
      <alignment horizontal="left" vertical="center"/>
    </xf>
    <xf numFmtId="38" fontId="8" fillId="0" borderId="69" xfId="3" applyFont="1" applyBorder="1" applyAlignment="1">
      <alignment horizontal="center" vertical="center" textRotation="255"/>
    </xf>
    <xf numFmtId="177" fontId="8" fillId="3" borderId="1" xfId="3" applyNumberFormat="1" applyFont="1" applyFill="1" applyBorder="1" applyAlignment="1">
      <alignment vertical="center"/>
    </xf>
    <xf numFmtId="0" fontId="8" fillId="0" borderId="1" xfId="0" applyFont="1" applyBorder="1" applyAlignment="1">
      <alignment vertical="center"/>
    </xf>
    <xf numFmtId="177" fontId="8" fillId="0" borderId="1" xfId="3" applyNumberFormat="1" applyFont="1" applyBorder="1" applyAlignment="1">
      <alignment vertical="center"/>
    </xf>
    <xf numFmtId="177" fontId="8" fillId="0" borderId="10" xfId="3" applyNumberFormat="1" applyFont="1" applyBorder="1" applyAlignment="1">
      <alignment vertical="center"/>
    </xf>
    <xf numFmtId="0" fontId="8" fillId="0" borderId="10" xfId="0" applyFont="1" applyBorder="1" applyAlignment="1">
      <alignment vertical="center"/>
    </xf>
    <xf numFmtId="177" fontId="8" fillId="0" borderId="20" xfId="3" applyNumberFormat="1" applyFont="1" applyBorder="1" applyAlignment="1">
      <alignment vertical="center"/>
    </xf>
    <xf numFmtId="0" fontId="8" fillId="0" borderId="20" xfId="0" applyFont="1" applyBorder="1" applyAlignment="1">
      <alignment vertical="center"/>
    </xf>
    <xf numFmtId="177" fontId="8" fillId="3" borderId="59" xfId="3" applyNumberFormat="1" applyFont="1" applyFill="1" applyBorder="1" applyAlignment="1">
      <alignment vertical="center"/>
    </xf>
    <xf numFmtId="38" fontId="8" fillId="3" borderId="54" xfId="3" applyFont="1" applyFill="1" applyBorder="1" applyAlignment="1">
      <alignment horizontal="center" vertical="center" wrapText="1"/>
    </xf>
    <xf numFmtId="38" fontId="4" fillId="3" borderId="66" xfId="3" applyFont="1" applyFill="1" applyBorder="1" applyAlignment="1">
      <alignment horizontal="center" vertical="center" wrapText="1"/>
    </xf>
    <xf numFmtId="38" fontId="4" fillId="3" borderId="53" xfId="3" applyFont="1" applyFill="1" applyBorder="1" applyAlignment="1">
      <alignment horizontal="center" vertical="center" wrapText="1"/>
    </xf>
    <xf numFmtId="38" fontId="4" fillId="3" borderId="14" xfId="3" applyFont="1" applyFill="1" applyBorder="1" applyAlignment="1">
      <alignment horizontal="center" vertical="center" wrapText="1"/>
    </xf>
    <xf numFmtId="38" fontId="4" fillId="3" borderId="54" xfId="3" applyFont="1" applyFill="1" applyBorder="1" applyAlignment="1">
      <alignment horizontal="center" vertical="center" wrapText="1"/>
    </xf>
    <xf numFmtId="38" fontId="4" fillId="3" borderId="67" xfId="3" applyFont="1" applyFill="1" applyBorder="1" applyAlignment="1">
      <alignment horizontal="center" vertical="center" wrapText="1"/>
    </xf>
    <xf numFmtId="38" fontId="4" fillId="3" borderId="39" xfId="3" applyFont="1" applyFill="1" applyBorder="1" applyAlignment="1">
      <alignment horizontal="center" vertical="center" wrapText="1"/>
    </xf>
    <xf numFmtId="38" fontId="4" fillId="3" borderId="59" xfId="3" applyFont="1" applyFill="1" applyBorder="1" applyAlignment="1">
      <alignment horizontal="center" vertical="center" wrapText="1"/>
    </xf>
    <xf numFmtId="38" fontId="4" fillId="3" borderId="60" xfId="3"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55" xfId="0" applyFont="1" applyFill="1" applyBorder="1" applyAlignment="1">
      <alignment horizontal="center" vertical="center" wrapText="1"/>
    </xf>
    <xf numFmtId="0" fontId="8" fillId="3" borderId="100" xfId="0" applyFont="1" applyFill="1" applyBorder="1" applyAlignment="1">
      <alignment horizontal="center" vertical="center"/>
    </xf>
    <xf numFmtId="0" fontId="8" fillId="3" borderId="101"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11" xfId="0" applyFont="1" applyFill="1" applyBorder="1" applyAlignment="1">
      <alignment horizontal="center" vertical="center"/>
    </xf>
    <xf numFmtId="38" fontId="4" fillId="3" borderId="27" xfId="3" applyFont="1" applyFill="1" applyBorder="1" applyAlignment="1">
      <alignment horizontal="center" vertical="center" wrapText="1"/>
    </xf>
    <xf numFmtId="38" fontId="4" fillId="3" borderId="29" xfId="3" applyFont="1" applyFill="1" applyBorder="1" applyAlignment="1">
      <alignment horizontal="center" vertical="center" wrapText="1"/>
    </xf>
    <xf numFmtId="0" fontId="8" fillId="3" borderId="61" xfId="0" applyFont="1" applyFill="1" applyBorder="1" applyAlignment="1">
      <alignment horizontal="center" vertical="center" wrapText="1"/>
    </xf>
  </cellXfs>
  <cellStyles count="4">
    <cellStyle name="ハイパーリンク" xfId="1" builtinId="8"/>
    <cellStyle name="桁区切り" xfId="3" builtinId="6"/>
    <cellStyle name="標準" xfId="0" builtinId="0"/>
    <cellStyle name="標準 3" xfId="2" xr:uid="{78C36BD6-7B5B-44B1-9C08-8989C5F39AB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61383</xdr:rowOff>
    </xdr:from>
    <xdr:to>
      <xdr:col>6</xdr:col>
      <xdr:colOff>1854200</xdr:colOff>
      <xdr:row>4</xdr:row>
      <xdr:rowOff>133350</xdr:rowOff>
    </xdr:to>
    <xdr:sp macro="" textlink="">
      <xdr:nvSpPr>
        <xdr:cNvPr id="2" name="テキスト ボックス 3">
          <a:extLst>
            <a:ext uri="{FF2B5EF4-FFF2-40B4-BE49-F238E27FC236}">
              <a16:creationId xmlns:a16="http://schemas.microsoft.com/office/drawing/2014/main" id="{24A9B0E8-BC04-4626-8937-D15CA862F88D}"/>
            </a:ext>
          </a:extLst>
        </xdr:cNvPr>
        <xdr:cNvSpPr txBox="1"/>
      </xdr:nvSpPr>
      <xdr:spPr>
        <a:xfrm>
          <a:off x="57150" y="518583"/>
          <a:ext cx="7556500" cy="529167"/>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生産全体の状況について前年度（</a:t>
          </a:r>
          <a:r>
            <a:rPr lang="en-US" altLang="ja-JP" sz="1050">
              <a:solidFill>
                <a:srgbClr val="000000"/>
              </a:solidFill>
              <a:effectLst/>
              <a:latin typeface="Yu Gothic" panose="020B0400000000000000" pitchFamily="50" charset="-128"/>
              <a:ea typeface="+mn-ea"/>
              <a:cs typeface="Times New Roman"/>
            </a:rPr>
            <a:t>2021</a:t>
          </a:r>
          <a:r>
            <a:rPr lang="ja-JP" altLang="en-US" sz="1050">
              <a:solidFill>
                <a:srgbClr val="000000"/>
              </a:solidFill>
              <a:effectLst/>
              <a:latin typeface="Yu Gothic" panose="020B0400000000000000" pitchFamily="50" charset="-128"/>
              <a:ea typeface="+mn-ea"/>
              <a:cs typeface="Times New Roman"/>
            </a:rPr>
            <a:t>年度）と比較して</a:t>
          </a:r>
          <a:r>
            <a:rPr lang="en-US" altLang="ja-JP" sz="1050">
              <a:solidFill>
                <a:srgbClr val="000000"/>
              </a:solidFill>
              <a:effectLst/>
              <a:latin typeface="Yu Gothic" panose="020B0400000000000000" pitchFamily="50" charset="-128"/>
              <a:ea typeface="+mn-ea"/>
              <a:cs typeface="Times New Roman"/>
            </a:rPr>
            <a:t>2022</a:t>
          </a:r>
          <a:r>
            <a:rPr lang="ja-JP" altLang="en-US" sz="1050">
              <a:solidFill>
                <a:srgbClr val="000000"/>
              </a:solidFill>
              <a:effectLst/>
              <a:latin typeface="Yu Gothic" panose="020B0400000000000000" pitchFamily="50" charset="-128"/>
              <a:ea typeface="+mn-ea"/>
              <a:cs typeface="Times New Roman"/>
            </a:rPr>
            <a:t>年度の生産量の傾向をお聞きしました。また過去</a:t>
          </a:r>
          <a:r>
            <a:rPr lang="en-US" altLang="ja-JP" sz="1050">
              <a:solidFill>
                <a:srgbClr val="000000"/>
              </a:solidFill>
              <a:effectLst/>
              <a:latin typeface="Yu Gothic" panose="020B0400000000000000" pitchFamily="50" charset="-128"/>
              <a:ea typeface="+mn-ea"/>
              <a:cs typeface="Times New Roman"/>
            </a:rPr>
            <a:t>3</a:t>
          </a:r>
          <a:r>
            <a:rPr lang="ja-JP" altLang="en-US" sz="1050">
              <a:solidFill>
                <a:srgbClr val="000000"/>
              </a:solidFill>
              <a:effectLst/>
              <a:latin typeface="Yu Gothic" panose="020B0400000000000000" pitchFamily="50" charset="-128"/>
              <a:ea typeface="+mn-ea"/>
              <a:cs typeface="Times New Roman"/>
            </a:rPr>
            <a:t>年間のデータをまとめました。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sz="1050">
              <a:solidFill>
                <a:srgbClr val="000000"/>
              </a:solidFill>
              <a:effectLst/>
              <a:latin typeface="Yu Gothic" panose="020B0400000000000000" pitchFamily="50" charset="-128"/>
              <a:ea typeface="Yu Gothic" panose="020B0400000000000000" pitchFamily="50" charset="-128"/>
              <a:cs typeface="Times New Roman"/>
            </a:rPr>
            <a:t>SA)</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3</xdr:row>
      <xdr:rowOff>63500</xdr:rowOff>
    </xdr:from>
    <xdr:to>
      <xdr:col>6</xdr:col>
      <xdr:colOff>946150</xdr:colOff>
      <xdr:row>5</xdr:row>
      <xdr:rowOff>146050</xdr:rowOff>
    </xdr:to>
    <xdr:sp macro="" textlink="">
      <xdr:nvSpPr>
        <xdr:cNvPr id="2" name="テキスト ボックス 3">
          <a:extLst>
            <a:ext uri="{FF2B5EF4-FFF2-40B4-BE49-F238E27FC236}">
              <a16:creationId xmlns:a16="http://schemas.microsoft.com/office/drawing/2014/main" id="{6C7A5E6A-9CBC-46CC-872A-0BDCD5383FE1}"/>
            </a:ext>
          </a:extLst>
        </xdr:cNvPr>
        <xdr:cNvSpPr txBox="1"/>
      </xdr:nvSpPr>
      <xdr:spPr>
        <a:xfrm>
          <a:off x="38100" y="749300"/>
          <a:ext cx="6356350" cy="7683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Yu Gothic" panose="020B0400000000000000" pitchFamily="50" charset="-128"/>
              <a:cs typeface="Times New Roman"/>
            </a:rPr>
            <a:t>事業所全体の設備故障（トラブル・不具合を含む）の状況について聞きました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ja-JP" altLang="ja-JP" sz="1100">
              <a:solidFill>
                <a:schemeClr val="dk1"/>
              </a:solidFill>
              <a:effectLst/>
              <a:latin typeface="+mn-lt"/>
              <a:ea typeface="+mn-ea"/>
              <a:cs typeface="+mn-cs"/>
            </a:rPr>
            <a:t>また、過去データを含めた</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年間の推移をまとめました。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SA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2</xdr:row>
      <xdr:rowOff>63500</xdr:rowOff>
    </xdr:from>
    <xdr:to>
      <xdr:col>8</xdr:col>
      <xdr:colOff>615950</xdr:colOff>
      <xdr:row>3</xdr:row>
      <xdr:rowOff>146050</xdr:rowOff>
    </xdr:to>
    <xdr:sp macro="" textlink="">
      <xdr:nvSpPr>
        <xdr:cNvPr id="2" name="テキスト ボックス 3">
          <a:extLst>
            <a:ext uri="{FF2B5EF4-FFF2-40B4-BE49-F238E27FC236}">
              <a16:creationId xmlns:a16="http://schemas.microsoft.com/office/drawing/2014/main" id="{752F5445-44E1-4BD4-B706-E28DBB3E01B0}"/>
            </a:ext>
          </a:extLst>
        </xdr:cNvPr>
        <xdr:cNvSpPr txBox="1"/>
      </xdr:nvSpPr>
      <xdr:spPr>
        <a:xfrm>
          <a:off x="38100" y="520700"/>
          <a:ext cx="68008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設備の故障対策と保全業務品質についてお聞きしました。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38100</xdr:colOff>
      <xdr:row>14</xdr:row>
      <xdr:rowOff>57150</xdr:rowOff>
    </xdr:from>
    <xdr:to>
      <xdr:col>8</xdr:col>
      <xdr:colOff>615950</xdr:colOff>
      <xdr:row>15</xdr:row>
      <xdr:rowOff>139700</xdr:rowOff>
    </xdr:to>
    <xdr:sp macro="" textlink="">
      <xdr:nvSpPr>
        <xdr:cNvPr id="3" name="テキスト ボックス 3">
          <a:extLst>
            <a:ext uri="{FF2B5EF4-FFF2-40B4-BE49-F238E27FC236}">
              <a16:creationId xmlns:a16="http://schemas.microsoft.com/office/drawing/2014/main" id="{78F92CED-7973-4726-B20B-D502A7BB7687}"/>
            </a:ext>
          </a:extLst>
        </xdr:cNvPr>
        <xdr:cNvSpPr txBox="1"/>
      </xdr:nvSpPr>
      <xdr:spPr>
        <a:xfrm>
          <a:off x="38100" y="4184650"/>
          <a:ext cx="68008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原因や真因追及が難しい時の設備状況についてお聞きしました。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38100</xdr:colOff>
      <xdr:row>27</xdr:row>
      <xdr:rowOff>31750</xdr:rowOff>
    </xdr:from>
    <xdr:to>
      <xdr:col>8</xdr:col>
      <xdr:colOff>615950</xdr:colOff>
      <xdr:row>28</xdr:row>
      <xdr:rowOff>114300</xdr:rowOff>
    </xdr:to>
    <xdr:sp macro="" textlink="">
      <xdr:nvSpPr>
        <xdr:cNvPr id="4" name="テキスト ボックス 3">
          <a:extLst>
            <a:ext uri="{FF2B5EF4-FFF2-40B4-BE49-F238E27FC236}">
              <a16:creationId xmlns:a16="http://schemas.microsoft.com/office/drawing/2014/main" id="{C96B12A2-C350-4C3F-8F24-B664EE0C3EB7}"/>
            </a:ext>
          </a:extLst>
        </xdr:cNvPr>
        <xdr:cNvSpPr txBox="1"/>
      </xdr:nvSpPr>
      <xdr:spPr>
        <a:xfrm>
          <a:off x="38100" y="8134350"/>
          <a:ext cx="68008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原因や真因追及が難しい時の人材の状況についてお聞きしました。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158750</xdr:colOff>
      <xdr:row>2</xdr:row>
      <xdr:rowOff>50800</xdr:rowOff>
    </xdr:from>
    <xdr:to>
      <xdr:col>11</xdr:col>
      <xdr:colOff>666750</xdr:colOff>
      <xdr:row>3</xdr:row>
      <xdr:rowOff>133350</xdr:rowOff>
    </xdr:to>
    <xdr:sp macro="" textlink="">
      <xdr:nvSpPr>
        <xdr:cNvPr id="2" name="テキスト ボックス 3">
          <a:extLst>
            <a:ext uri="{FF2B5EF4-FFF2-40B4-BE49-F238E27FC236}">
              <a16:creationId xmlns:a16="http://schemas.microsoft.com/office/drawing/2014/main" id="{89059452-8ADF-4325-83E4-DA14F68F447A}"/>
            </a:ext>
          </a:extLst>
        </xdr:cNvPr>
        <xdr:cNvSpPr txBox="1"/>
      </xdr:nvSpPr>
      <xdr:spPr>
        <a:xfrm>
          <a:off x="158750" y="508000"/>
          <a:ext cx="99504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「保全業務品質（保全作業を含む）」の管理体制について保全品質指標を明確にし、保全水準の実態に合わせて活用しているかについてお聞きしました。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SA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44450</xdr:colOff>
      <xdr:row>3</xdr:row>
      <xdr:rowOff>38100</xdr:rowOff>
    </xdr:from>
    <xdr:to>
      <xdr:col>6</xdr:col>
      <xdr:colOff>628650</xdr:colOff>
      <xdr:row>4</xdr:row>
      <xdr:rowOff>120650</xdr:rowOff>
    </xdr:to>
    <xdr:sp macro="" textlink="">
      <xdr:nvSpPr>
        <xdr:cNvPr id="2" name="テキスト ボックス 1">
          <a:extLst>
            <a:ext uri="{FF2B5EF4-FFF2-40B4-BE49-F238E27FC236}">
              <a16:creationId xmlns:a16="http://schemas.microsoft.com/office/drawing/2014/main" id="{7F96E39D-C44D-41E9-A67E-20DE4FDBD980}"/>
            </a:ext>
          </a:extLst>
        </xdr:cNvPr>
        <xdr:cNvSpPr txBox="1"/>
      </xdr:nvSpPr>
      <xdr:spPr>
        <a:xfrm>
          <a:off x="44450" y="749300"/>
          <a:ext cx="648970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Yu Gothic" panose="020B0400000000000000" pitchFamily="50" charset="-128"/>
              <a:cs typeface="Times New Roman"/>
            </a:rPr>
            <a:t>専用機の新規導入方法について、業種別事業場グループにお聞きしました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44450</xdr:colOff>
      <xdr:row>15</xdr:row>
      <xdr:rowOff>88900</xdr:rowOff>
    </xdr:from>
    <xdr:to>
      <xdr:col>6</xdr:col>
      <xdr:colOff>628650</xdr:colOff>
      <xdr:row>16</xdr:row>
      <xdr:rowOff>171450</xdr:rowOff>
    </xdr:to>
    <xdr:sp macro="" textlink="">
      <xdr:nvSpPr>
        <xdr:cNvPr id="3" name="テキスト ボックス 2">
          <a:extLst>
            <a:ext uri="{FF2B5EF4-FFF2-40B4-BE49-F238E27FC236}">
              <a16:creationId xmlns:a16="http://schemas.microsoft.com/office/drawing/2014/main" id="{6CE4497D-3CE4-4581-84F0-C7A20EB7C167}"/>
            </a:ext>
          </a:extLst>
        </xdr:cNvPr>
        <xdr:cNvSpPr txBox="1"/>
      </xdr:nvSpPr>
      <xdr:spPr>
        <a:xfrm>
          <a:off x="44450" y="4000500"/>
          <a:ext cx="588010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Yu Gothic" panose="020B0400000000000000" pitchFamily="50" charset="-128"/>
              <a:cs typeface="Times New Roman"/>
            </a:rPr>
            <a:t>汎用機の新規導入方法について、業種別事業場グループに</a:t>
          </a:r>
          <a:r>
            <a:rPr lang="ja-JP" altLang="ja-JP" sz="1100">
              <a:solidFill>
                <a:schemeClr val="dk1"/>
              </a:solidFill>
              <a:effectLst/>
              <a:latin typeface="+mn-lt"/>
              <a:ea typeface="+mn-ea"/>
              <a:cs typeface="+mn-cs"/>
            </a:rPr>
            <a:t>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44450</xdr:colOff>
      <xdr:row>36</xdr:row>
      <xdr:rowOff>50800</xdr:rowOff>
    </xdr:from>
    <xdr:to>
      <xdr:col>6</xdr:col>
      <xdr:colOff>628650</xdr:colOff>
      <xdr:row>38</xdr:row>
      <xdr:rowOff>133350</xdr:rowOff>
    </xdr:to>
    <xdr:sp macro="" textlink="">
      <xdr:nvSpPr>
        <xdr:cNvPr id="5" name="テキスト ボックス 4">
          <a:extLst>
            <a:ext uri="{FF2B5EF4-FFF2-40B4-BE49-F238E27FC236}">
              <a16:creationId xmlns:a16="http://schemas.microsoft.com/office/drawing/2014/main" id="{A468A01D-8C5B-4B2E-8D41-4E3B1CCF2DDF}"/>
            </a:ext>
          </a:extLst>
        </xdr:cNvPr>
        <xdr:cNvSpPr txBox="1"/>
      </xdr:nvSpPr>
      <xdr:spPr>
        <a:xfrm>
          <a:off x="44450" y="13373100"/>
          <a:ext cx="588010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en-US" altLang="ja-JP" sz="1050">
              <a:solidFill>
                <a:srgbClr val="000000"/>
              </a:solidFill>
              <a:effectLst/>
              <a:latin typeface="Yu Gothic" panose="020B0400000000000000" pitchFamily="50" charset="-128"/>
              <a:ea typeface="Yu Gothic" panose="020B0400000000000000" pitchFamily="50" charset="-128"/>
              <a:cs typeface="Times New Roman"/>
            </a:rPr>
            <a:t>9-3.MP</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情報の収集で「集約されている」と回答された事業場に対して、</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MP</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情報を一元的に集約している部門について</a:t>
          </a:r>
          <a:r>
            <a:rPr lang="ja-JP" altLang="ja-JP" sz="1100">
              <a:solidFill>
                <a:schemeClr val="dk1"/>
              </a:solidFill>
              <a:effectLst/>
              <a:latin typeface="+mn-lt"/>
              <a:ea typeface="+mn-ea"/>
              <a:cs typeface="+mn-cs"/>
            </a:rPr>
            <a:t>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Free</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50800</xdr:colOff>
      <xdr:row>131</xdr:row>
      <xdr:rowOff>50800</xdr:rowOff>
    </xdr:from>
    <xdr:to>
      <xdr:col>6</xdr:col>
      <xdr:colOff>635000</xdr:colOff>
      <xdr:row>132</xdr:row>
      <xdr:rowOff>158750</xdr:rowOff>
    </xdr:to>
    <xdr:sp macro="" textlink="">
      <xdr:nvSpPr>
        <xdr:cNvPr id="6" name="テキスト ボックス 5">
          <a:extLst>
            <a:ext uri="{FF2B5EF4-FFF2-40B4-BE49-F238E27FC236}">
              <a16:creationId xmlns:a16="http://schemas.microsoft.com/office/drawing/2014/main" id="{3B85DCB5-81C5-47CD-AF0F-23DEBBB578A1}"/>
            </a:ext>
          </a:extLst>
        </xdr:cNvPr>
        <xdr:cNvSpPr txBox="1"/>
      </xdr:nvSpPr>
      <xdr:spPr>
        <a:xfrm>
          <a:off x="50800" y="32080200"/>
          <a:ext cx="5880100" cy="3365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en-US" altLang="ja-JP" sz="1050">
              <a:solidFill>
                <a:srgbClr val="000000"/>
              </a:solidFill>
              <a:effectLst/>
              <a:latin typeface="Yu Gothic" panose="020B0400000000000000" pitchFamily="50" charset="-128"/>
              <a:ea typeface="Yu Gothic" panose="020B0400000000000000" pitchFamily="50" charset="-128"/>
              <a:cs typeface="Times New Roman"/>
            </a:rPr>
            <a:t>MP</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情報の活用状況について、業種別事業場グループに</a:t>
          </a:r>
          <a:r>
            <a:rPr lang="ja-JP" altLang="ja-JP" sz="1100">
              <a:solidFill>
                <a:schemeClr val="dk1"/>
              </a:solidFill>
              <a:effectLst/>
              <a:latin typeface="+mn-lt"/>
              <a:ea typeface="+mn-ea"/>
              <a:cs typeface="+mn-cs"/>
            </a:rPr>
            <a:t>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SA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44450</xdr:colOff>
      <xdr:row>26</xdr:row>
      <xdr:rowOff>88900</xdr:rowOff>
    </xdr:from>
    <xdr:to>
      <xdr:col>6</xdr:col>
      <xdr:colOff>628650</xdr:colOff>
      <xdr:row>27</xdr:row>
      <xdr:rowOff>171450</xdr:rowOff>
    </xdr:to>
    <xdr:sp macro="" textlink="">
      <xdr:nvSpPr>
        <xdr:cNvPr id="11" name="テキスト ボックス 10">
          <a:extLst>
            <a:ext uri="{FF2B5EF4-FFF2-40B4-BE49-F238E27FC236}">
              <a16:creationId xmlns:a16="http://schemas.microsoft.com/office/drawing/2014/main" id="{B036CCCB-BE55-4AC5-921F-5E2E671117B4}"/>
            </a:ext>
          </a:extLst>
        </xdr:cNvPr>
        <xdr:cNvSpPr txBox="1"/>
      </xdr:nvSpPr>
      <xdr:spPr>
        <a:xfrm>
          <a:off x="44450" y="4000500"/>
          <a:ext cx="588010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en-US" altLang="ja-JP" sz="1050">
              <a:solidFill>
                <a:srgbClr val="000000"/>
              </a:solidFill>
              <a:effectLst/>
              <a:latin typeface="Yu Gothic" panose="020B0400000000000000" pitchFamily="50" charset="-128"/>
              <a:ea typeface="Yu Gothic" panose="020B0400000000000000" pitchFamily="50" charset="-128"/>
              <a:cs typeface="Times New Roman"/>
            </a:rPr>
            <a:t>MP</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情報の収集について、業種別事業場グループに</a:t>
          </a:r>
          <a:r>
            <a:rPr lang="ja-JP" altLang="ja-JP" sz="1100">
              <a:solidFill>
                <a:schemeClr val="dk1"/>
              </a:solidFill>
              <a:effectLst/>
              <a:latin typeface="+mn-lt"/>
              <a:ea typeface="+mn-ea"/>
              <a:cs typeface="+mn-cs"/>
            </a:rPr>
            <a:t>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SA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50800</xdr:colOff>
      <xdr:row>140</xdr:row>
      <xdr:rowOff>114300</xdr:rowOff>
    </xdr:from>
    <xdr:to>
      <xdr:col>6</xdr:col>
      <xdr:colOff>635000</xdr:colOff>
      <xdr:row>141</xdr:row>
      <xdr:rowOff>222250</xdr:rowOff>
    </xdr:to>
    <xdr:sp macro="" textlink="">
      <xdr:nvSpPr>
        <xdr:cNvPr id="7" name="テキスト ボックス 6">
          <a:extLst>
            <a:ext uri="{FF2B5EF4-FFF2-40B4-BE49-F238E27FC236}">
              <a16:creationId xmlns:a16="http://schemas.microsoft.com/office/drawing/2014/main" id="{CFCCA31C-CF75-4145-A8FB-3AD6ED168221}"/>
            </a:ext>
          </a:extLst>
        </xdr:cNvPr>
        <xdr:cNvSpPr txBox="1"/>
      </xdr:nvSpPr>
      <xdr:spPr>
        <a:xfrm>
          <a:off x="50800" y="35896550"/>
          <a:ext cx="5911850" cy="3365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en-US" altLang="ja-JP" sz="1050">
              <a:solidFill>
                <a:srgbClr val="000000"/>
              </a:solidFill>
              <a:effectLst/>
              <a:latin typeface="Yu Gothic" panose="020B0400000000000000" pitchFamily="50" charset="-128"/>
              <a:ea typeface="Yu Gothic" panose="020B0400000000000000" pitchFamily="50" charset="-128"/>
              <a:cs typeface="Times New Roman"/>
            </a:rPr>
            <a:t>MP</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情報が活用できている理由について</a:t>
          </a:r>
          <a:r>
            <a:rPr lang="ja-JP" altLang="ja-JP" sz="1100">
              <a:solidFill>
                <a:schemeClr val="dk1"/>
              </a:solidFill>
              <a:effectLst/>
              <a:latin typeface="+mn-lt"/>
              <a:ea typeface="+mn-ea"/>
              <a:cs typeface="+mn-cs"/>
            </a:rPr>
            <a:t>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50800</xdr:colOff>
      <xdr:row>154</xdr:row>
      <xdr:rowOff>63500</xdr:rowOff>
    </xdr:from>
    <xdr:to>
      <xdr:col>6</xdr:col>
      <xdr:colOff>635000</xdr:colOff>
      <xdr:row>155</xdr:row>
      <xdr:rowOff>171450</xdr:rowOff>
    </xdr:to>
    <xdr:sp macro="" textlink="">
      <xdr:nvSpPr>
        <xdr:cNvPr id="8" name="テキスト ボックス 7">
          <a:extLst>
            <a:ext uri="{FF2B5EF4-FFF2-40B4-BE49-F238E27FC236}">
              <a16:creationId xmlns:a16="http://schemas.microsoft.com/office/drawing/2014/main" id="{4F213011-E41C-4F17-8729-6EAD09572E2C}"/>
            </a:ext>
          </a:extLst>
        </xdr:cNvPr>
        <xdr:cNvSpPr txBox="1"/>
      </xdr:nvSpPr>
      <xdr:spPr>
        <a:xfrm>
          <a:off x="50800" y="39706550"/>
          <a:ext cx="5911850" cy="3365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en-US" altLang="ja-JP" sz="1050">
              <a:solidFill>
                <a:srgbClr val="000000"/>
              </a:solidFill>
              <a:effectLst/>
              <a:latin typeface="Yu Gothic" panose="020B0400000000000000" pitchFamily="50" charset="-128"/>
              <a:ea typeface="Yu Gothic" panose="020B0400000000000000" pitchFamily="50" charset="-128"/>
              <a:cs typeface="Times New Roman"/>
            </a:rPr>
            <a:t>MP</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情報を活用できていない理由について</a:t>
          </a:r>
          <a:r>
            <a:rPr lang="ja-JP" altLang="ja-JP" sz="1100">
              <a:solidFill>
                <a:schemeClr val="dk1"/>
              </a:solidFill>
              <a:effectLst/>
              <a:latin typeface="+mn-lt"/>
              <a:ea typeface="+mn-ea"/>
              <a:cs typeface="+mn-cs"/>
            </a:rPr>
            <a:t>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50800</xdr:colOff>
      <xdr:row>171</xdr:row>
      <xdr:rowOff>82550</xdr:rowOff>
    </xdr:from>
    <xdr:to>
      <xdr:col>6</xdr:col>
      <xdr:colOff>635000</xdr:colOff>
      <xdr:row>172</xdr:row>
      <xdr:rowOff>190500</xdr:rowOff>
    </xdr:to>
    <xdr:sp macro="" textlink="">
      <xdr:nvSpPr>
        <xdr:cNvPr id="9" name="テキスト ボックス 8">
          <a:extLst>
            <a:ext uri="{FF2B5EF4-FFF2-40B4-BE49-F238E27FC236}">
              <a16:creationId xmlns:a16="http://schemas.microsoft.com/office/drawing/2014/main" id="{0D390DF9-E924-4EA8-823E-AFEF219D343F}"/>
            </a:ext>
          </a:extLst>
        </xdr:cNvPr>
        <xdr:cNvSpPr txBox="1"/>
      </xdr:nvSpPr>
      <xdr:spPr>
        <a:xfrm>
          <a:off x="50800" y="44577000"/>
          <a:ext cx="5911850" cy="3365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en-US" altLang="ja-JP" sz="1050">
              <a:solidFill>
                <a:srgbClr val="000000"/>
              </a:solidFill>
              <a:effectLst/>
              <a:latin typeface="Yu Gothic" panose="020B0400000000000000" pitchFamily="50" charset="-128"/>
              <a:ea typeface="Yu Gothic" panose="020B0400000000000000" pitchFamily="50" charset="-128"/>
              <a:cs typeface="Times New Roman"/>
            </a:rPr>
            <a:t>MP</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情報の質について</a:t>
          </a:r>
          <a:r>
            <a:rPr lang="ja-JP" altLang="ja-JP" sz="1100">
              <a:solidFill>
                <a:schemeClr val="dk1"/>
              </a:solidFill>
              <a:effectLst/>
              <a:latin typeface="+mn-lt"/>
              <a:ea typeface="+mn-ea"/>
              <a:cs typeface="+mn-cs"/>
            </a:rPr>
            <a:t>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165100</xdr:colOff>
      <xdr:row>2</xdr:row>
      <xdr:rowOff>38100</xdr:rowOff>
    </xdr:from>
    <xdr:to>
      <xdr:col>8</xdr:col>
      <xdr:colOff>762000</xdr:colOff>
      <xdr:row>4</xdr:row>
      <xdr:rowOff>120650</xdr:rowOff>
    </xdr:to>
    <xdr:sp macro="" textlink="">
      <xdr:nvSpPr>
        <xdr:cNvPr id="3" name="テキスト ボックス 2">
          <a:extLst>
            <a:ext uri="{FF2B5EF4-FFF2-40B4-BE49-F238E27FC236}">
              <a16:creationId xmlns:a16="http://schemas.microsoft.com/office/drawing/2014/main" id="{B3602B2A-1E6B-4A8D-B100-E247A0A0A327}"/>
            </a:ext>
          </a:extLst>
        </xdr:cNvPr>
        <xdr:cNvSpPr txBox="1"/>
      </xdr:nvSpPr>
      <xdr:spPr>
        <a:xfrm>
          <a:off x="165100" y="1085850"/>
          <a:ext cx="6515100" cy="5016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本調査で算出した事業場における業務部門別人員構成比と最新の工業統計表による従業員数から、全国ベースの業種別・部門別従業員数を推計しました。（数値）</a:t>
          </a:r>
          <a:endParaRPr lang="ja-JP" sz="1100">
            <a:effectLst/>
            <a:latin typeface="ＭＳ 明朝" panose="02020609040205080304" pitchFamily="17" charset="-128"/>
            <a:ea typeface="ＭＳ 明朝" panose="02020609040205080304" pitchFamily="17" charset="-128"/>
            <a:cs typeface="ＭＳ Ｐゴシック"/>
          </a:endParaRPr>
        </a:p>
      </xdr:txBody>
    </xdr:sp>
    <xdr:clientData/>
  </xdr:twoCellAnchor>
  <xdr:twoCellAnchor>
    <xdr:from>
      <xdr:col>0</xdr:col>
      <xdr:colOff>50800</xdr:colOff>
      <xdr:row>33</xdr:row>
      <xdr:rowOff>38100</xdr:rowOff>
    </xdr:from>
    <xdr:to>
      <xdr:col>8</xdr:col>
      <xdr:colOff>647700</xdr:colOff>
      <xdr:row>34</xdr:row>
      <xdr:rowOff>177800</xdr:rowOff>
    </xdr:to>
    <xdr:sp macro="" textlink="">
      <xdr:nvSpPr>
        <xdr:cNvPr id="4" name="テキスト ボックス 3">
          <a:extLst>
            <a:ext uri="{FF2B5EF4-FFF2-40B4-BE49-F238E27FC236}">
              <a16:creationId xmlns:a16="http://schemas.microsoft.com/office/drawing/2014/main" id="{1463FA69-3BE2-4D82-9B36-4B504C7EC6B2}"/>
            </a:ext>
          </a:extLst>
        </xdr:cNvPr>
        <xdr:cNvSpPr txBox="1"/>
      </xdr:nvSpPr>
      <xdr:spPr>
        <a:xfrm>
          <a:off x="50800" y="1181100"/>
          <a:ext cx="65151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社内組織として保全部門を設置しているかお聞きしました。（</a:t>
          </a:r>
          <a:r>
            <a:rPr lang="en-US" altLang="ja-JP" sz="1100">
              <a:solidFill>
                <a:srgbClr val="000000"/>
              </a:solidFill>
              <a:effectLst/>
              <a:latin typeface="ＭＳ 明朝" panose="02020609040205080304" pitchFamily="17" charset="-128"/>
              <a:ea typeface="ＭＳ 明朝" panose="02020609040205080304" pitchFamily="17" charset="-128"/>
              <a:cs typeface="Times New Roman"/>
            </a:rPr>
            <a:t>SA</a:t>
          </a: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a:t>
          </a:r>
          <a:endParaRPr lang="ja-JP" sz="1100">
            <a:effectLst/>
            <a:latin typeface="ＭＳ 明朝" panose="02020609040205080304" pitchFamily="17" charset="-128"/>
            <a:ea typeface="ＭＳ 明朝" panose="02020609040205080304" pitchFamily="17" charset="-128"/>
            <a:cs typeface="ＭＳ Ｐゴシック"/>
          </a:endParaRPr>
        </a:p>
      </xdr:txBody>
    </xdr:sp>
    <xdr:clientData/>
  </xdr:twoCellAnchor>
  <xdr:twoCellAnchor>
    <xdr:from>
      <xdr:col>0</xdr:col>
      <xdr:colOff>50800</xdr:colOff>
      <xdr:row>48</xdr:row>
      <xdr:rowOff>50800</xdr:rowOff>
    </xdr:from>
    <xdr:to>
      <xdr:col>9</xdr:col>
      <xdr:colOff>628650</xdr:colOff>
      <xdr:row>49</xdr:row>
      <xdr:rowOff>190500</xdr:rowOff>
    </xdr:to>
    <xdr:sp macro="" textlink="">
      <xdr:nvSpPr>
        <xdr:cNvPr id="5" name="テキスト ボックス 4">
          <a:extLst>
            <a:ext uri="{FF2B5EF4-FFF2-40B4-BE49-F238E27FC236}">
              <a16:creationId xmlns:a16="http://schemas.microsoft.com/office/drawing/2014/main" id="{83952A79-B3E7-4523-BFD7-EE2F9843ED6F}"/>
            </a:ext>
          </a:extLst>
        </xdr:cNvPr>
        <xdr:cNvSpPr txBox="1"/>
      </xdr:nvSpPr>
      <xdr:spPr>
        <a:xfrm>
          <a:off x="50800" y="5594350"/>
          <a:ext cx="72644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保全部門を設置していない場合、保全を担当する従業員は、どの部門に所属しているかお聞きしました。（</a:t>
          </a:r>
          <a:r>
            <a:rPr lang="en-US" altLang="ja-JP" sz="1100">
              <a:solidFill>
                <a:srgbClr val="000000"/>
              </a:solidFill>
              <a:effectLst/>
              <a:latin typeface="ＭＳ 明朝" panose="02020609040205080304" pitchFamily="17" charset="-128"/>
              <a:ea typeface="ＭＳ 明朝" panose="02020609040205080304" pitchFamily="17" charset="-128"/>
              <a:cs typeface="Times New Roman"/>
            </a:rPr>
            <a:t>MA</a:t>
          </a: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a:t>
          </a:r>
          <a:endParaRPr lang="ja-JP" sz="1100">
            <a:effectLst/>
            <a:latin typeface="ＭＳ 明朝" panose="02020609040205080304" pitchFamily="17" charset="-128"/>
            <a:ea typeface="ＭＳ 明朝" panose="02020609040205080304" pitchFamily="17" charset="-128"/>
            <a:cs typeface="ＭＳ Ｐゴシック"/>
          </a:endParaRPr>
        </a:p>
      </xdr:txBody>
    </xdr:sp>
    <xdr:clientData/>
  </xdr:twoCellAnchor>
  <xdr:twoCellAnchor>
    <xdr:from>
      <xdr:col>0</xdr:col>
      <xdr:colOff>50800</xdr:colOff>
      <xdr:row>74</xdr:row>
      <xdr:rowOff>31750</xdr:rowOff>
    </xdr:from>
    <xdr:to>
      <xdr:col>9</xdr:col>
      <xdr:colOff>628650</xdr:colOff>
      <xdr:row>75</xdr:row>
      <xdr:rowOff>171450</xdr:rowOff>
    </xdr:to>
    <xdr:sp macro="" textlink="">
      <xdr:nvSpPr>
        <xdr:cNvPr id="6" name="テキスト ボックス 5">
          <a:extLst>
            <a:ext uri="{FF2B5EF4-FFF2-40B4-BE49-F238E27FC236}">
              <a16:creationId xmlns:a16="http://schemas.microsoft.com/office/drawing/2014/main" id="{2F28E63F-52F9-4342-8B83-A05F46E7283C}"/>
            </a:ext>
          </a:extLst>
        </xdr:cNvPr>
        <xdr:cNvSpPr txBox="1"/>
      </xdr:nvSpPr>
      <xdr:spPr>
        <a:xfrm>
          <a:off x="50800" y="12534900"/>
          <a:ext cx="72644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業種別の従業員数と年齢の状況についてお聞きしました。（数値）</a:t>
          </a:r>
          <a:endParaRPr lang="ja-JP" sz="1100">
            <a:effectLst/>
            <a:latin typeface="ＭＳ 明朝" panose="02020609040205080304" pitchFamily="17" charset="-128"/>
            <a:ea typeface="ＭＳ 明朝" panose="02020609040205080304" pitchFamily="17" charset="-128"/>
            <a:cs typeface="ＭＳ Ｐゴシック"/>
          </a:endParaRPr>
        </a:p>
      </xdr:txBody>
    </xdr:sp>
    <xdr:clientData/>
  </xdr:twoCellAnchor>
  <xdr:twoCellAnchor>
    <xdr:from>
      <xdr:col>0</xdr:col>
      <xdr:colOff>50800</xdr:colOff>
      <xdr:row>114</xdr:row>
      <xdr:rowOff>0</xdr:rowOff>
    </xdr:from>
    <xdr:to>
      <xdr:col>9</xdr:col>
      <xdr:colOff>628650</xdr:colOff>
      <xdr:row>115</xdr:row>
      <xdr:rowOff>139700</xdr:rowOff>
    </xdr:to>
    <xdr:sp macro="" textlink="">
      <xdr:nvSpPr>
        <xdr:cNvPr id="7" name="テキスト ボックス 6">
          <a:extLst>
            <a:ext uri="{FF2B5EF4-FFF2-40B4-BE49-F238E27FC236}">
              <a16:creationId xmlns:a16="http://schemas.microsoft.com/office/drawing/2014/main" id="{7C56836E-2D8D-4647-9113-65D37FE740D1}"/>
            </a:ext>
          </a:extLst>
        </xdr:cNvPr>
        <xdr:cNvSpPr txBox="1"/>
      </xdr:nvSpPr>
      <xdr:spPr>
        <a:xfrm>
          <a:off x="50800" y="23475950"/>
          <a:ext cx="72644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人員規模別の従業員数と年齢の状況についてお聞きしました。（数値）</a:t>
          </a:r>
          <a:endParaRPr lang="ja-JP" sz="1100">
            <a:effectLst/>
            <a:latin typeface="ＭＳ 明朝" panose="02020609040205080304" pitchFamily="17" charset="-128"/>
            <a:ea typeface="ＭＳ 明朝" panose="02020609040205080304" pitchFamily="17" charset="-128"/>
            <a:cs typeface="ＭＳ Ｐゴシック"/>
          </a:endParaRPr>
        </a:p>
      </xdr:txBody>
    </xdr:sp>
    <xdr:clientData/>
  </xdr:twoCellAnchor>
  <xdr:twoCellAnchor>
    <xdr:from>
      <xdr:col>0</xdr:col>
      <xdr:colOff>50800</xdr:colOff>
      <xdr:row>160</xdr:row>
      <xdr:rowOff>31750</xdr:rowOff>
    </xdr:from>
    <xdr:to>
      <xdr:col>9</xdr:col>
      <xdr:colOff>628650</xdr:colOff>
      <xdr:row>161</xdr:row>
      <xdr:rowOff>171450</xdr:rowOff>
    </xdr:to>
    <xdr:sp macro="" textlink="">
      <xdr:nvSpPr>
        <xdr:cNvPr id="8" name="テキスト ボックス 7">
          <a:extLst>
            <a:ext uri="{FF2B5EF4-FFF2-40B4-BE49-F238E27FC236}">
              <a16:creationId xmlns:a16="http://schemas.microsoft.com/office/drawing/2014/main" id="{91571396-8C0F-469D-951A-578A6A1D826D}"/>
            </a:ext>
          </a:extLst>
        </xdr:cNvPr>
        <xdr:cNvSpPr txBox="1"/>
      </xdr:nvSpPr>
      <xdr:spPr>
        <a:xfrm>
          <a:off x="50800" y="35858450"/>
          <a:ext cx="72644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プロセスライン別の従業員数と年齢の状況についてお聞きしました。（数値）</a:t>
          </a:r>
          <a:endParaRPr lang="ja-JP" sz="1100">
            <a:effectLst/>
            <a:latin typeface="ＭＳ 明朝" panose="02020609040205080304" pitchFamily="17" charset="-128"/>
            <a:ea typeface="ＭＳ 明朝" panose="02020609040205080304" pitchFamily="17" charset="-128"/>
            <a:cs typeface="ＭＳ Ｐゴシック"/>
          </a:endParaRPr>
        </a:p>
      </xdr:txBody>
    </xdr:sp>
    <xdr:clientData/>
  </xdr:twoCellAnchor>
  <xdr:twoCellAnchor>
    <xdr:from>
      <xdr:col>0</xdr:col>
      <xdr:colOff>50800</xdr:colOff>
      <xdr:row>198</xdr:row>
      <xdr:rowOff>25400</xdr:rowOff>
    </xdr:from>
    <xdr:to>
      <xdr:col>9</xdr:col>
      <xdr:colOff>628650</xdr:colOff>
      <xdr:row>199</xdr:row>
      <xdr:rowOff>165100</xdr:rowOff>
    </xdr:to>
    <xdr:sp macro="" textlink="">
      <xdr:nvSpPr>
        <xdr:cNvPr id="9" name="テキスト ボックス 8">
          <a:extLst>
            <a:ext uri="{FF2B5EF4-FFF2-40B4-BE49-F238E27FC236}">
              <a16:creationId xmlns:a16="http://schemas.microsoft.com/office/drawing/2014/main" id="{295B83DB-13CE-45F7-B9F1-3E95B3E3A821}"/>
            </a:ext>
          </a:extLst>
        </xdr:cNvPr>
        <xdr:cNvSpPr txBox="1"/>
      </xdr:nvSpPr>
      <xdr:spPr>
        <a:xfrm>
          <a:off x="50800" y="46564550"/>
          <a:ext cx="72644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スキル保有者の状況についてお聞きしました。（数値）</a:t>
          </a:r>
          <a:endParaRPr lang="ja-JP" sz="1100">
            <a:effectLst/>
            <a:latin typeface="ＭＳ 明朝" panose="02020609040205080304" pitchFamily="17" charset="-128"/>
            <a:ea typeface="ＭＳ 明朝" panose="02020609040205080304" pitchFamily="17" charset="-128"/>
            <a:cs typeface="ＭＳ Ｐゴシック"/>
          </a:endParaRPr>
        </a:p>
      </xdr:txBody>
    </xdr:sp>
    <xdr:clientData/>
  </xdr:twoCellAnchor>
  <xdr:twoCellAnchor>
    <xdr:from>
      <xdr:col>0</xdr:col>
      <xdr:colOff>50800</xdr:colOff>
      <xdr:row>211</xdr:row>
      <xdr:rowOff>19050</xdr:rowOff>
    </xdr:from>
    <xdr:to>
      <xdr:col>9</xdr:col>
      <xdr:colOff>628650</xdr:colOff>
      <xdr:row>212</xdr:row>
      <xdr:rowOff>158750</xdr:rowOff>
    </xdr:to>
    <xdr:sp macro="" textlink="">
      <xdr:nvSpPr>
        <xdr:cNvPr id="10" name="テキスト ボックス 9">
          <a:extLst>
            <a:ext uri="{FF2B5EF4-FFF2-40B4-BE49-F238E27FC236}">
              <a16:creationId xmlns:a16="http://schemas.microsoft.com/office/drawing/2014/main" id="{06273B5A-FC79-4D7C-9A99-7F02E87BAFEB}"/>
            </a:ext>
          </a:extLst>
        </xdr:cNvPr>
        <xdr:cNvSpPr txBox="1"/>
      </xdr:nvSpPr>
      <xdr:spPr>
        <a:xfrm>
          <a:off x="50800" y="49841150"/>
          <a:ext cx="72644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スキル保有者の年齢構成についてお聞きしました。（数値）</a:t>
          </a:r>
          <a:endParaRPr lang="ja-JP" sz="1100">
            <a:effectLst/>
            <a:latin typeface="ＭＳ 明朝" panose="02020609040205080304" pitchFamily="17" charset="-128"/>
            <a:ea typeface="ＭＳ 明朝" panose="02020609040205080304" pitchFamily="17" charset="-128"/>
            <a:cs typeface="ＭＳ Ｐゴシック"/>
          </a:endParaRPr>
        </a:p>
      </xdr:txBody>
    </xdr:sp>
    <xdr:clientData/>
  </xdr:twoCellAnchor>
  <xdr:twoCellAnchor>
    <xdr:from>
      <xdr:col>0</xdr:col>
      <xdr:colOff>50800</xdr:colOff>
      <xdr:row>231</xdr:row>
      <xdr:rowOff>31750</xdr:rowOff>
    </xdr:from>
    <xdr:to>
      <xdr:col>9</xdr:col>
      <xdr:colOff>628650</xdr:colOff>
      <xdr:row>232</xdr:row>
      <xdr:rowOff>171450</xdr:rowOff>
    </xdr:to>
    <xdr:sp macro="" textlink="">
      <xdr:nvSpPr>
        <xdr:cNvPr id="11" name="テキスト ボックス 10">
          <a:extLst>
            <a:ext uri="{FF2B5EF4-FFF2-40B4-BE49-F238E27FC236}">
              <a16:creationId xmlns:a16="http://schemas.microsoft.com/office/drawing/2014/main" id="{A0862567-28B8-4F64-B46E-A9126687F300}"/>
            </a:ext>
          </a:extLst>
        </xdr:cNvPr>
        <xdr:cNvSpPr txBox="1"/>
      </xdr:nvSpPr>
      <xdr:spPr>
        <a:xfrm>
          <a:off x="50800" y="55333900"/>
          <a:ext cx="72644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100">
              <a:solidFill>
                <a:srgbClr val="000000"/>
              </a:solidFill>
              <a:effectLst/>
              <a:latin typeface="ＭＳ 明朝" panose="02020609040205080304" pitchFamily="17" charset="-128"/>
              <a:ea typeface="ＭＳ 明朝" panose="02020609040205080304" pitchFamily="17" charset="-128"/>
              <a:cs typeface="Times New Roman"/>
            </a:rPr>
            <a:t>部門従業員の職能割合についてお聞きしました。（数値）</a:t>
          </a:r>
          <a:endParaRPr lang="ja-JP" sz="1100">
            <a:effectLst/>
            <a:latin typeface="ＭＳ 明朝" panose="02020609040205080304" pitchFamily="17" charset="-128"/>
            <a:ea typeface="ＭＳ 明朝" panose="02020609040205080304" pitchFamily="17" charset="-128"/>
            <a:cs typeface="ＭＳ Ｐゴシック"/>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44450</xdr:colOff>
      <xdr:row>1</xdr:row>
      <xdr:rowOff>63500</xdr:rowOff>
    </xdr:from>
    <xdr:to>
      <xdr:col>7</xdr:col>
      <xdr:colOff>0</xdr:colOff>
      <xdr:row>2</xdr:row>
      <xdr:rowOff>203200</xdr:rowOff>
    </xdr:to>
    <xdr:sp macro="" textlink="">
      <xdr:nvSpPr>
        <xdr:cNvPr id="3" name="テキスト ボックス 2">
          <a:extLst>
            <a:ext uri="{FF2B5EF4-FFF2-40B4-BE49-F238E27FC236}">
              <a16:creationId xmlns:a16="http://schemas.microsoft.com/office/drawing/2014/main" id="{7D4E993F-09F3-4EE0-8E52-485A6FC7D123}"/>
            </a:ext>
          </a:extLst>
        </xdr:cNvPr>
        <xdr:cNvSpPr txBox="1"/>
      </xdr:nvSpPr>
      <xdr:spPr>
        <a:xfrm>
          <a:off x="44450" y="520700"/>
          <a:ext cx="52959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設備管理・設備保全に関する投入資源（人）についてお聞きしました。</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44450</xdr:colOff>
      <xdr:row>4</xdr:row>
      <xdr:rowOff>25400</xdr:rowOff>
    </xdr:from>
    <xdr:to>
      <xdr:col>7</xdr:col>
      <xdr:colOff>0</xdr:colOff>
      <xdr:row>5</xdr:row>
      <xdr:rowOff>165100</xdr:rowOff>
    </xdr:to>
    <xdr:sp macro="" textlink="">
      <xdr:nvSpPr>
        <xdr:cNvPr id="4" name="テキスト ボックス 3">
          <a:extLst>
            <a:ext uri="{FF2B5EF4-FFF2-40B4-BE49-F238E27FC236}">
              <a16:creationId xmlns:a16="http://schemas.microsoft.com/office/drawing/2014/main" id="{6D0E7259-62D5-4E3E-A69E-7A77B4783C40}"/>
            </a:ext>
          </a:extLst>
        </xdr:cNvPr>
        <xdr:cNvSpPr txBox="1"/>
      </xdr:nvSpPr>
      <xdr:spPr>
        <a:xfrm>
          <a:off x="44450" y="939800"/>
          <a:ext cx="51435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設備管理に関わる人員数の増減傾向についてお聞きしました。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SA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44450</xdr:colOff>
      <xdr:row>49</xdr:row>
      <xdr:rowOff>44450</xdr:rowOff>
    </xdr:from>
    <xdr:to>
      <xdr:col>7</xdr:col>
      <xdr:colOff>0</xdr:colOff>
      <xdr:row>50</xdr:row>
      <xdr:rowOff>184150</xdr:rowOff>
    </xdr:to>
    <xdr:sp macro="" textlink="">
      <xdr:nvSpPr>
        <xdr:cNvPr id="5" name="テキスト ボックス 4">
          <a:extLst>
            <a:ext uri="{FF2B5EF4-FFF2-40B4-BE49-F238E27FC236}">
              <a16:creationId xmlns:a16="http://schemas.microsoft.com/office/drawing/2014/main" id="{80C05601-6DD9-41D4-80C9-095BEA8AF481}"/>
            </a:ext>
          </a:extLst>
        </xdr:cNvPr>
        <xdr:cNvSpPr txBox="1"/>
      </xdr:nvSpPr>
      <xdr:spPr>
        <a:xfrm>
          <a:off x="44450" y="14192250"/>
          <a:ext cx="51435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国家技能検定「機械保全」の活用度合いについてお聞きしました。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SA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44450</xdr:colOff>
      <xdr:row>62</xdr:row>
      <xdr:rowOff>44450</xdr:rowOff>
    </xdr:from>
    <xdr:to>
      <xdr:col>7</xdr:col>
      <xdr:colOff>0</xdr:colOff>
      <xdr:row>63</xdr:row>
      <xdr:rowOff>184150</xdr:rowOff>
    </xdr:to>
    <xdr:sp macro="" textlink="">
      <xdr:nvSpPr>
        <xdr:cNvPr id="6" name="テキスト ボックス 5">
          <a:extLst>
            <a:ext uri="{FF2B5EF4-FFF2-40B4-BE49-F238E27FC236}">
              <a16:creationId xmlns:a16="http://schemas.microsoft.com/office/drawing/2014/main" id="{165CF9E2-B358-427E-B7D8-F74704614302}"/>
            </a:ext>
          </a:extLst>
        </xdr:cNvPr>
        <xdr:cNvSpPr txBox="1"/>
      </xdr:nvSpPr>
      <xdr:spPr>
        <a:xfrm>
          <a:off x="44450" y="17900650"/>
          <a:ext cx="51435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「自主保全士」の活用度合いについてお聞きしました。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SA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44450</xdr:colOff>
      <xdr:row>75</xdr:row>
      <xdr:rowOff>57150</xdr:rowOff>
    </xdr:from>
    <xdr:to>
      <xdr:col>7</xdr:col>
      <xdr:colOff>0</xdr:colOff>
      <xdr:row>76</xdr:row>
      <xdr:rowOff>196850</xdr:rowOff>
    </xdr:to>
    <xdr:sp macro="" textlink="">
      <xdr:nvSpPr>
        <xdr:cNvPr id="7" name="テキスト ボックス 6">
          <a:extLst>
            <a:ext uri="{FF2B5EF4-FFF2-40B4-BE49-F238E27FC236}">
              <a16:creationId xmlns:a16="http://schemas.microsoft.com/office/drawing/2014/main" id="{AA66DA57-E4AD-4039-9C7B-3E9226B2ED57}"/>
            </a:ext>
          </a:extLst>
        </xdr:cNvPr>
        <xdr:cNvSpPr txBox="1"/>
      </xdr:nvSpPr>
      <xdr:spPr>
        <a:xfrm>
          <a:off x="44450" y="21621750"/>
          <a:ext cx="51435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「計画保全士」の活用度合いについてお聞きしました。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SA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57150</xdr:colOff>
      <xdr:row>2</xdr:row>
      <xdr:rowOff>50800</xdr:rowOff>
    </xdr:from>
    <xdr:to>
      <xdr:col>5</xdr:col>
      <xdr:colOff>1543050</xdr:colOff>
      <xdr:row>3</xdr:row>
      <xdr:rowOff>190500</xdr:rowOff>
    </xdr:to>
    <xdr:sp macro="" textlink="">
      <xdr:nvSpPr>
        <xdr:cNvPr id="2" name="テキスト ボックス 1">
          <a:extLst>
            <a:ext uri="{FF2B5EF4-FFF2-40B4-BE49-F238E27FC236}">
              <a16:creationId xmlns:a16="http://schemas.microsoft.com/office/drawing/2014/main" id="{477B8987-84B1-45E3-AA80-1F6E2D7002D6}"/>
            </a:ext>
          </a:extLst>
        </xdr:cNvPr>
        <xdr:cNvSpPr txBox="1"/>
      </xdr:nvSpPr>
      <xdr:spPr>
        <a:xfrm>
          <a:off x="57150" y="469900"/>
          <a:ext cx="6711950" cy="3492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ja-JP" sz="1100">
              <a:solidFill>
                <a:schemeClr val="dk1"/>
              </a:solidFill>
              <a:effectLst/>
              <a:latin typeface="+mn-lt"/>
              <a:ea typeface="+mn-ea"/>
              <a:cs typeface="+mn-cs"/>
            </a:rPr>
            <a:t>設備保全に関わる年間費用の実績から我が国における総保全費を推計しました。</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57150</xdr:colOff>
      <xdr:row>47</xdr:row>
      <xdr:rowOff>31750</xdr:rowOff>
    </xdr:from>
    <xdr:to>
      <xdr:col>5</xdr:col>
      <xdr:colOff>1555750</xdr:colOff>
      <xdr:row>48</xdr:row>
      <xdr:rowOff>171450</xdr:rowOff>
    </xdr:to>
    <xdr:sp macro="" textlink="">
      <xdr:nvSpPr>
        <xdr:cNvPr id="3" name="テキスト ボックス 2">
          <a:extLst>
            <a:ext uri="{FF2B5EF4-FFF2-40B4-BE49-F238E27FC236}">
              <a16:creationId xmlns:a16="http://schemas.microsoft.com/office/drawing/2014/main" id="{A92D8B9F-08E3-4ECB-8204-C57FB78DF1DD}"/>
            </a:ext>
          </a:extLst>
        </xdr:cNvPr>
        <xdr:cNvSpPr txBox="1"/>
      </xdr:nvSpPr>
      <xdr:spPr>
        <a:xfrm>
          <a:off x="57150" y="13843000"/>
          <a:ext cx="6724650" cy="3492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ja-JP" sz="1100">
              <a:solidFill>
                <a:schemeClr val="dk1"/>
              </a:solidFill>
              <a:effectLst/>
              <a:latin typeface="+mn-lt"/>
              <a:ea typeface="+mn-ea"/>
              <a:cs typeface="+mn-cs"/>
            </a:rPr>
            <a:t>保全費の実績から我が国における保全費を推計しました。</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57150</xdr:colOff>
      <xdr:row>86</xdr:row>
      <xdr:rowOff>31750</xdr:rowOff>
    </xdr:from>
    <xdr:to>
      <xdr:col>5</xdr:col>
      <xdr:colOff>1555750</xdr:colOff>
      <xdr:row>87</xdr:row>
      <xdr:rowOff>171450</xdr:rowOff>
    </xdr:to>
    <xdr:sp macro="" textlink="">
      <xdr:nvSpPr>
        <xdr:cNvPr id="4" name="テキスト ボックス 3">
          <a:extLst>
            <a:ext uri="{FF2B5EF4-FFF2-40B4-BE49-F238E27FC236}">
              <a16:creationId xmlns:a16="http://schemas.microsoft.com/office/drawing/2014/main" id="{EB4CDDA1-AF0B-4E63-99A0-AA8A88CE84AD}"/>
            </a:ext>
          </a:extLst>
        </xdr:cNvPr>
        <xdr:cNvSpPr txBox="1"/>
      </xdr:nvSpPr>
      <xdr:spPr>
        <a:xfrm>
          <a:off x="57150" y="24930100"/>
          <a:ext cx="6724650" cy="3492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維持更新投資費についてお聞きしました。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数値</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57150</xdr:colOff>
      <xdr:row>125</xdr:row>
      <xdr:rowOff>31750</xdr:rowOff>
    </xdr:from>
    <xdr:to>
      <xdr:col>6</xdr:col>
      <xdr:colOff>0</xdr:colOff>
      <xdr:row>126</xdr:row>
      <xdr:rowOff>171450</xdr:rowOff>
    </xdr:to>
    <xdr:sp macro="" textlink="">
      <xdr:nvSpPr>
        <xdr:cNvPr id="5" name="テキスト ボックス 4">
          <a:extLst>
            <a:ext uri="{FF2B5EF4-FFF2-40B4-BE49-F238E27FC236}">
              <a16:creationId xmlns:a16="http://schemas.microsoft.com/office/drawing/2014/main" id="{7B8D0D34-78D9-4D9C-A885-97B3F82273CD}"/>
            </a:ext>
          </a:extLst>
        </xdr:cNvPr>
        <xdr:cNvSpPr txBox="1"/>
      </xdr:nvSpPr>
      <xdr:spPr>
        <a:xfrm>
          <a:off x="57150" y="36404550"/>
          <a:ext cx="6737350" cy="3492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全外注費とそのうち保全に関わる外注費についてお聞きしました。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数値</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57150</xdr:colOff>
      <xdr:row>138</xdr:row>
      <xdr:rowOff>31750</xdr:rowOff>
    </xdr:from>
    <xdr:to>
      <xdr:col>6</xdr:col>
      <xdr:colOff>0</xdr:colOff>
      <xdr:row>139</xdr:row>
      <xdr:rowOff>171450</xdr:rowOff>
    </xdr:to>
    <xdr:sp macro="" textlink="">
      <xdr:nvSpPr>
        <xdr:cNvPr id="6" name="テキスト ボックス 5">
          <a:extLst>
            <a:ext uri="{FF2B5EF4-FFF2-40B4-BE49-F238E27FC236}">
              <a16:creationId xmlns:a16="http://schemas.microsoft.com/office/drawing/2014/main" id="{06157FBE-31FB-488B-80D7-68360228CB10}"/>
            </a:ext>
          </a:extLst>
        </xdr:cNvPr>
        <xdr:cNvSpPr txBox="1"/>
      </xdr:nvSpPr>
      <xdr:spPr>
        <a:xfrm>
          <a:off x="57150" y="39757350"/>
          <a:ext cx="6737350" cy="3492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外注費に占める保全に関わる費用割合についてお聞きしました。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数値</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57150</xdr:colOff>
      <xdr:row>151</xdr:row>
      <xdr:rowOff>31750</xdr:rowOff>
    </xdr:from>
    <xdr:to>
      <xdr:col>5</xdr:col>
      <xdr:colOff>1562100</xdr:colOff>
      <xdr:row>152</xdr:row>
      <xdr:rowOff>171450</xdr:rowOff>
    </xdr:to>
    <xdr:sp macro="" textlink="">
      <xdr:nvSpPr>
        <xdr:cNvPr id="7" name="テキスト ボックス 6">
          <a:extLst>
            <a:ext uri="{FF2B5EF4-FFF2-40B4-BE49-F238E27FC236}">
              <a16:creationId xmlns:a16="http://schemas.microsoft.com/office/drawing/2014/main" id="{5E188A41-611A-4FC9-9CAA-22146C89D2FA}"/>
            </a:ext>
          </a:extLst>
        </xdr:cNvPr>
        <xdr:cNvSpPr txBox="1"/>
      </xdr:nvSpPr>
      <xdr:spPr>
        <a:xfrm>
          <a:off x="57150" y="43434000"/>
          <a:ext cx="6731000" cy="3492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設備診断および検査の外注状況についてお聞きしました。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数値</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57150</xdr:colOff>
      <xdr:row>163</xdr:row>
      <xdr:rowOff>31750</xdr:rowOff>
    </xdr:from>
    <xdr:to>
      <xdr:col>6</xdr:col>
      <xdr:colOff>12700</xdr:colOff>
      <xdr:row>164</xdr:row>
      <xdr:rowOff>171450</xdr:rowOff>
    </xdr:to>
    <xdr:sp macro="" textlink="">
      <xdr:nvSpPr>
        <xdr:cNvPr id="8" name="テキスト ボックス 7">
          <a:extLst>
            <a:ext uri="{FF2B5EF4-FFF2-40B4-BE49-F238E27FC236}">
              <a16:creationId xmlns:a16="http://schemas.microsoft.com/office/drawing/2014/main" id="{B40E8B01-0255-4053-B4FB-8ACB03063DEE}"/>
            </a:ext>
          </a:extLst>
        </xdr:cNvPr>
        <xdr:cNvSpPr txBox="1"/>
      </xdr:nvSpPr>
      <xdr:spPr>
        <a:xfrm>
          <a:off x="57150" y="46691550"/>
          <a:ext cx="6750050" cy="3492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設備診断および検査用割合の変化についてお聞きしました。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数値</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57150</xdr:rowOff>
    </xdr:from>
    <xdr:to>
      <xdr:col>9</xdr:col>
      <xdr:colOff>717550</xdr:colOff>
      <xdr:row>3</xdr:row>
      <xdr:rowOff>133350</xdr:rowOff>
    </xdr:to>
    <xdr:sp macro="" textlink="">
      <xdr:nvSpPr>
        <xdr:cNvPr id="3" name="テキスト ボックス 2">
          <a:extLst>
            <a:ext uri="{FF2B5EF4-FFF2-40B4-BE49-F238E27FC236}">
              <a16:creationId xmlns:a16="http://schemas.microsoft.com/office/drawing/2014/main" id="{AA023180-F363-4060-95D1-04E863F34C7B}"/>
            </a:ext>
          </a:extLst>
        </xdr:cNvPr>
        <xdr:cNvSpPr txBox="1"/>
      </xdr:nvSpPr>
      <xdr:spPr>
        <a:xfrm>
          <a:off x="196850" y="971550"/>
          <a:ext cx="7359650" cy="3048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effectLst/>
              <a:latin typeface="Yu Gothic" panose="020B0400000000000000" pitchFamily="50" charset="-128"/>
              <a:ea typeface="+mn-ea"/>
              <a:cs typeface="ＭＳ Ｐゴシック"/>
            </a:rPr>
            <a:t>保全費の実績について、お聞きしました。（数値）</a:t>
          </a:r>
          <a:endParaRPr lang="en-US" altLang="ja-JP" sz="1050">
            <a:effectLst/>
            <a:latin typeface="Yu Gothic" panose="020B0400000000000000" pitchFamily="50" charset="-128"/>
            <a:ea typeface="+mn-ea"/>
            <a:cs typeface="ＭＳ Ｐゴシック"/>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44450</xdr:colOff>
      <xdr:row>2</xdr:row>
      <xdr:rowOff>63500</xdr:rowOff>
    </xdr:from>
    <xdr:to>
      <xdr:col>8</xdr:col>
      <xdr:colOff>558800</xdr:colOff>
      <xdr:row>3</xdr:row>
      <xdr:rowOff>146050</xdr:rowOff>
    </xdr:to>
    <xdr:sp macro="" textlink="">
      <xdr:nvSpPr>
        <xdr:cNvPr id="2" name="テキスト ボックス 1">
          <a:extLst>
            <a:ext uri="{FF2B5EF4-FFF2-40B4-BE49-F238E27FC236}">
              <a16:creationId xmlns:a16="http://schemas.microsoft.com/office/drawing/2014/main" id="{6F5466E6-2F4C-42BB-9D2D-85C1EEE800C2}"/>
            </a:ext>
          </a:extLst>
        </xdr:cNvPr>
        <xdr:cNvSpPr txBox="1"/>
      </xdr:nvSpPr>
      <xdr:spPr>
        <a:xfrm>
          <a:off x="44450" y="520700"/>
          <a:ext cx="6940550" cy="539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effectLst/>
              <a:latin typeface="Yu Gothic" panose="020B0400000000000000" pitchFamily="50" charset="-128"/>
              <a:ea typeface="Yu Gothic" panose="020B0400000000000000" pitchFamily="50" charset="-128"/>
              <a:cs typeface="ＭＳ Ｐゴシック"/>
            </a:rPr>
            <a:t>「総保全費」の予算対象としている設備に該当する項目についてお聞きしました。（</a:t>
          </a:r>
          <a:r>
            <a:rPr lang="en-US" altLang="ja-JP" sz="1050">
              <a:effectLst/>
              <a:latin typeface="Yu Gothic" panose="020B0400000000000000" pitchFamily="50" charset="-128"/>
              <a:ea typeface="Yu Gothic" panose="020B0400000000000000" pitchFamily="50" charset="-128"/>
              <a:cs typeface="ＭＳ Ｐゴシック"/>
            </a:rPr>
            <a:t>MA</a:t>
          </a:r>
          <a:r>
            <a:rPr lang="ja-JP" altLang="en-US" sz="1050">
              <a:effectLst/>
              <a:latin typeface="Yu Gothic" panose="020B0400000000000000" pitchFamily="50" charset="-128"/>
              <a:ea typeface="Yu Gothic" panose="020B0400000000000000" pitchFamily="50" charset="-128"/>
              <a:cs typeface="ＭＳ Ｐゴシック"/>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xdr:row>
      <xdr:rowOff>209550</xdr:rowOff>
    </xdr:from>
    <xdr:to>
      <xdr:col>11</xdr:col>
      <xdr:colOff>88900</xdr:colOff>
      <xdr:row>3</xdr:row>
      <xdr:rowOff>127000</xdr:rowOff>
    </xdr:to>
    <xdr:sp macro="" textlink="">
      <xdr:nvSpPr>
        <xdr:cNvPr id="2" name="テキスト ボックス 1">
          <a:extLst>
            <a:ext uri="{FF2B5EF4-FFF2-40B4-BE49-F238E27FC236}">
              <a16:creationId xmlns:a16="http://schemas.microsoft.com/office/drawing/2014/main" id="{4A619806-E520-4B38-893F-45566D762A1B}"/>
            </a:ext>
          </a:extLst>
        </xdr:cNvPr>
        <xdr:cNvSpPr txBox="1"/>
      </xdr:nvSpPr>
      <xdr:spPr>
        <a:xfrm>
          <a:off x="196850" y="438150"/>
          <a:ext cx="8686800" cy="3746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effectLst/>
              <a:latin typeface="Yu Gothic" panose="020B0400000000000000" pitchFamily="50" charset="-128"/>
              <a:ea typeface="Yu Gothic" panose="020B0400000000000000" pitchFamily="50" charset="-128"/>
              <a:cs typeface="ＭＳ Ｐゴシック"/>
            </a:rPr>
            <a:t>「総保全費」を決定する基準として、重視しているものについてお聞きしました。（選択肢３つ）</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44450</xdr:colOff>
      <xdr:row>1</xdr:row>
      <xdr:rowOff>63500</xdr:rowOff>
    </xdr:from>
    <xdr:to>
      <xdr:col>7</xdr:col>
      <xdr:colOff>355600</xdr:colOff>
      <xdr:row>2</xdr:row>
      <xdr:rowOff>180975</xdr:rowOff>
    </xdr:to>
    <xdr:sp macro="" textlink="">
      <xdr:nvSpPr>
        <xdr:cNvPr id="2" name="角丸四角形 3">
          <a:extLst>
            <a:ext uri="{FF2B5EF4-FFF2-40B4-BE49-F238E27FC236}">
              <a16:creationId xmlns:a16="http://schemas.microsoft.com/office/drawing/2014/main" id="{EAE3AA93-D35C-4CB5-B286-3CDB23396C44}"/>
            </a:ext>
          </a:extLst>
        </xdr:cNvPr>
        <xdr:cNvSpPr/>
      </xdr:nvSpPr>
      <xdr:spPr>
        <a:xfrm>
          <a:off x="44450" y="292100"/>
          <a:ext cx="5765800" cy="346075"/>
        </a:xfrm>
        <a:prstGeom prst="roundRect">
          <a:avLst/>
        </a:prstGeom>
        <a:ln w="6350"/>
      </xdr:spPr>
      <xdr:style>
        <a:lnRef idx="2">
          <a:schemeClr val="dk1"/>
        </a:lnRef>
        <a:fillRef idx="1">
          <a:schemeClr val="lt1"/>
        </a:fillRef>
        <a:effectRef idx="0">
          <a:schemeClr val="dk1"/>
        </a:effectRef>
        <a:fontRef idx="minor">
          <a:schemeClr val="dk1"/>
        </a:fontRef>
      </xdr:style>
      <xdr:txBody>
        <a:bodyPr wrap="square" rtlCol="0" anchor="t">
          <a:noAutofit/>
        </a:bodyPr>
        <a:lstStyle/>
        <a:p>
          <a:pPr>
            <a:lnSpc>
              <a:spcPts val="1500"/>
            </a:lnSpc>
            <a:spcAft>
              <a:spcPts val="0"/>
            </a:spcAft>
          </a:pPr>
          <a:r>
            <a:rPr lang="ja-JP" sz="1050">
              <a:solidFill>
                <a:srgbClr val="000000"/>
              </a:solidFill>
              <a:effectLst/>
              <a:latin typeface="Yu Gothic" panose="020B0400000000000000" pitchFamily="50" charset="-128"/>
              <a:ea typeface="Yu Gothic" panose="020B0400000000000000" pitchFamily="50" charset="-128"/>
              <a:cs typeface="Times New Roman"/>
            </a:rPr>
            <a:t>主たる生産プロセス･生産ラインについて、業種別事業場グループに</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お</a:t>
          </a:r>
          <a:r>
            <a:rPr lang="ja-JP" sz="1050">
              <a:solidFill>
                <a:srgbClr val="000000"/>
              </a:solidFill>
              <a:effectLst/>
              <a:latin typeface="Yu Gothic" panose="020B0400000000000000" pitchFamily="50" charset="-128"/>
              <a:ea typeface="Yu Gothic" panose="020B0400000000000000" pitchFamily="50" charset="-128"/>
              <a:cs typeface="Times New Roman"/>
            </a:rPr>
            <a:t>聞</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きました。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sz="1050">
              <a:solidFill>
                <a:srgbClr val="000000"/>
              </a:solidFill>
              <a:effectLst/>
              <a:latin typeface="Yu Gothic" panose="020B0400000000000000" pitchFamily="50" charset="-128"/>
              <a:ea typeface="Yu Gothic" panose="020B0400000000000000" pitchFamily="50" charset="-128"/>
              <a:cs typeface="Times New Roman"/>
            </a:rPr>
            <a:t>SA</a:t>
          </a:r>
          <a:r>
            <a:rPr lang="ja-JP"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82550</xdr:colOff>
      <xdr:row>2</xdr:row>
      <xdr:rowOff>44450</xdr:rowOff>
    </xdr:from>
    <xdr:to>
      <xdr:col>8</xdr:col>
      <xdr:colOff>381000</xdr:colOff>
      <xdr:row>3</xdr:row>
      <xdr:rowOff>196850</xdr:rowOff>
    </xdr:to>
    <xdr:sp macro="" textlink="">
      <xdr:nvSpPr>
        <xdr:cNvPr id="2" name="テキスト ボックス 1">
          <a:extLst>
            <a:ext uri="{FF2B5EF4-FFF2-40B4-BE49-F238E27FC236}">
              <a16:creationId xmlns:a16="http://schemas.microsoft.com/office/drawing/2014/main" id="{8781F81A-F775-445F-BFEC-95748DEAC40A}"/>
            </a:ext>
          </a:extLst>
        </xdr:cNvPr>
        <xdr:cNvSpPr txBox="1"/>
      </xdr:nvSpPr>
      <xdr:spPr>
        <a:xfrm>
          <a:off x="279400" y="501650"/>
          <a:ext cx="6686550" cy="3810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effectLst/>
              <a:latin typeface="Yu Gothic" panose="020B0400000000000000" pitchFamily="50" charset="-128"/>
              <a:ea typeface="Yu Gothic" panose="020B0400000000000000" pitchFamily="50" charset="-128"/>
              <a:cs typeface="ＭＳ Ｐゴシック"/>
            </a:rPr>
            <a:t>「保全費」に関する費用についてお聞きしました。（</a:t>
          </a:r>
          <a:r>
            <a:rPr lang="en-US" altLang="ja-JP" sz="1050">
              <a:effectLst/>
              <a:latin typeface="Yu Gothic" panose="020B0400000000000000" pitchFamily="50" charset="-128"/>
              <a:ea typeface="Yu Gothic" panose="020B0400000000000000" pitchFamily="50" charset="-128"/>
              <a:cs typeface="ＭＳ Ｐゴシック"/>
            </a:rPr>
            <a:t>MA</a:t>
          </a:r>
          <a:r>
            <a:rPr lang="ja-JP" altLang="en-US" sz="1050">
              <a:effectLst/>
              <a:latin typeface="Yu Gothic" panose="020B0400000000000000" pitchFamily="50" charset="-128"/>
              <a:ea typeface="Yu Gothic" panose="020B0400000000000000" pitchFamily="50" charset="-128"/>
              <a:cs typeface="ＭＳ Ｐゴシック"/>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3</xdr:row>
      <xdr:rowOff>19050</xdr:rowOff>
    </xdr:from>
    <xdr:to>
      <xdr:col>7</xdr:col>
      <xdr:colOff>514350</xdr:colOff>
      <xdr:row>4</xdr:row>
      <xdr:rowOff>171450</xdr:rowOff>
    </xdr:to>
    <xdr:sp macro="" textlink="">
      <xdr:nvSpPr>
        <xdr:cNvPr id="2" name="テキスト ボックス 1">
          <a:extLst>
            <a:ext uri="{FF2B5EF4-FFF2-40B4-BE49-F238E27FC236}">
              <a16:creationId xmlns:a16="http://schemas.microsoft.com/office/drawing/2014/main" id="{1F8643D5-3430-482B-A532-413FE464D663}"/>
            </a:ext>
          </a:extLst>
        </xdr:cNvPr>
        <xdr:cNvSpPr txBox="1"/>
      </xdr:nvSpPr>
      <xdr:spPr>
        <a:xfrm>
          <a:off x="196850" y="704850"/>
          <a:ext cx="6686550" cy="3810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effectLst/>
              <a:latin typeface="Yu Gothic" panose="020B0400000000000000" pitchFamily="50" charset="-128"/>
              <a:ea typeface="Yu Gothic" panose="020B0400000000000000" pitchFamily="50" charset="-128"/>
              <a:cs typeface="ＭＳ Ｐゴシック"/>
            </a:rPr>
            <a:t>設備投資および設備管理に対する投資について、お聞きしました。（</a:t>
          </a:r>
          <a:r>
            <a:rPr lang="en-US" altLang="ja-JP" sz="1050">
              <a:effectLst/>
              <a:latin typeface="Yu Gothic" panose="020B0400000000000000" pitchFamily="50" charset="-128"/>
              <a:ea typeface="Yu Gothic" panose="020B0400000000000000" pitchFamily="50" charset="-128"/>
              <a:cs typeface="ＭＳ Ｐゴシック"/>
            </a:rPr>
            <a:t>SA</a:t>
          </a:r>
          <a:r>
            <a:rPr lang="ja-JP" altLang="en-US" sz="1050">
              <a:effectLst/>
              <a:latin typeface="Yu Gothic" panose="020B0400000000000000" pitchFamily="50" charset="-128"/>
              <a:ea typeface="Yu Gothic" panose="020B0400000000000000" pitchFamily="50" charset="-128"/>
              <a:cs typeface="ＭＳ Ｐゴシック"/>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184150</xdr:colOff>
      <xdr:row>2</xdr:row>
      <xdr:rowOff>215900</xdr:rowOff>
    </xdr:from>
    <xdr:to>
      <xdr:col>9</xdr:col>
      <xdr:colOff>298450</xdr:colOff>
      <xdr:row>4</xdr:row>
      <xdr:rowOff>127000</xdr:rowOff>
    </xdr:to>
    <xdr:sp macro="" textlink="">
      <xdr:nvSpPr>
        <xdr:cNvPr id="2" name="テキスト ボックス 1">
          <a:extLst>
            <a:ext uri="{FF2B5EF4-FFF2-40B4-BE49-F238E27FC236}">
              <a16:creationId xmlns:a16="http://schemas.microsoft.com/office/drawing/2014/main" id="{479C7921-E4F9-45FB-8B81-80AF9787FA68}"/>
            </a:ext>
          </a:extLst>
        </xdr:cNvPr>
        <xdr:cNvSpPr txBox="1"/>
      </xdr:nvSpPr>
      <xdr:spPr>
        <a:xfrm>
          <a:off x="184150" y="673100"/>
          <a:ext cx="8788400" cy="3683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ja-JP" altLang="en-US" sz="1050">
              <a:effectLst/>
              <a:latin typeface="+mn-ea"/>
              <a:ea typeface="+mn-ea"/>
              <a:cs typeface="ＭＳ Ｐゴシック"/>
            </a:rPr>
            <a:t>前年と比較した場合についてお聞きしました。（</a:t>
          </a:r>
          <a:r>
            <a:rPr lang="en-US" altLang="ja-JP" sz="1050">
              <a:effectLst/>
              <a:latin typeface="+mn-ea"/>
              <a:ea typeface="+mn-ea"/>
              <a:cs typeface="ＭＳ Ｐゴシック"/>
            </a:rPr>
            <a:t>SA</a:t>
          </a:r>
          <a:r>
            <a:rPr lang="ja-JP" altLang="en-US" sz="1050">
              <a:effectLst/>
              <a:latin typeface="+mn-ea"/>
              <a:ea typeface="+mn-ea"/>
              <a:cs typeface="ＭＳ Ｐゴシック"/>
            </a:rPr>
            <a:t>）</a:t>
          </a:r>
          <a:endParaRPr lang="en-US" altLang="ja-JP" sz="1050">
            <a:effectLst/>
            <a:latin typeface="+mn-ea"/>
            <a:ea typeface="+mn-ea"/>
            <a:cs typeface="ＭＳ Ｐゴシック"/>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50800</xdr:colOff>
      <xdr:row>2</xdr:row>
      <xdr:rowOff>50800</xdr:rowOff>
    </xdr:from>
    <xdr:to>
      <xdr:col>5</xdr:col>
      <xdr:colOff>742950</xdr:colOff>
      <xdr:row>3</xdr:row>
      <xdr:rowOff>133350</xdr:rowOff>
    </xdr:to>
    <xdr:sp macro="" textlink="">
      <xdr:nvSpPr>
        <xdr:cNvPr id="2" name="テキスト ボックス 1">
          <a:extLst>
            <a:ext uri="{FF2B5EF4-FFF2-40B4-BE49-F238E27FC236}">
              <a16:creationId xmlns:a16="http://schemas.microsoft.com/office/drawing/2014/main" id="{486CA25B-DDE5-43F0-AD28-78AC369BA959}"/>
            </a:ext>
          </a:extLst>
        </xdr:cNvPr>
        <xdr:cNvSpPr txBox="1"/>
      </xdr:nvSpPr>
      <xdr:spPr>
        <a:xfrm>
          <a:off x="50800" y="508000"/>
          <a:ext cx="55308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ja-JP" altLang="en-US" sz="1050">
              <a:solidFill>
                <a:schemeClr val="dk1"/>
              </a:solidFill>
              <a:effectLst/>
              <a:latin typeface="+mn-ea"/>
              <a:ea typeface="+mn-ea"/>
              <a:cs typeface="+mn-cs"/>
            </a:rPr>
            <a:t>「</a:t>
          </a: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」の取り組みについてお聞きました。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SA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50800</xdr:colOff>
      <xdr:row>13</xdr:row>
      <xdr:rowOff>50800</xdr:rowOff>
    </xdr:from>
    <xdr:to>
      <xdr:col>5</xdr:col>
      <xdr:colOff>742950</xdr:colOff>
      <xdr:row>14</xdr:row>
      <xdr:rowOff>133350</xdr:rowOff>
    </xdr:to>
    <xdr:sp macro="" textlink="">
      <xdr:nvSpPr>
        <xdr:cNvPr id="3" name="テキスト ボックス 2">
          <a:extLst>
            <a:ext uri="{FF2B5EF4-FFF2-40B4-BE49-F238E27FC236}">
              <a16:creationId xmlns:a16="http://schemas.microsoft.com/office/drawing/2014/main" id="{187F1CFC-7245-4C66-B4AA-43F0642F2090}"/>
            </a:ext>
          </a:extLst>
        </xdr:cNvPr>
        <xdr:cNvSpPr txBox="1"/>
      </xdr:nvSpPr>
      <xdr:spPr>
        <a:xfrm>
          <a:off x="50800" y="508000"/>
          <a:ext cx="54165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活動の実施についてお聞きました。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SA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50800</xdr:colOff>
      <xdr:row>22</xdr:row>
      <xdr:rowOff>50800</xdr:rowOff>
    </xdr:from>
    <xdr:to>
      <xdr:col>5</xdr:col>
      <xdr:colOff>742950</xdr:colOff>
      <xdr:row>23</xdr:row>
      <xdr:rowOff>133350</xdr:rowOff>
    </xdr:to>
    <xdr:sp macro="" textlink="">
      <xdr:nvSpPr>
        <xdr:cNvPr id="4" name="テキスト ボックス 3">
          <a:extLst>
            <a:ext uri="{FF2B5EF4-FFF2-40B4-BE49-F238E27FC236}">
              <a16:creationId xmlns:a16="http://schemas.microsoft.com/office/drawing/2014/main" id="{000BC1DC-728B-4588-8CA2-23FB044A9541}"/>
            </a:ext>
          </a:extLst>
        </xdr:cNvPr>
        <xdr:cNvSpPr txBox="1"/>
      </xdr:nvSpPr>
      <xdr:spPr>
        <a:xfrm>
          <a:off x="50800" y="3797300"/>
          <a:ext cx="54165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を実施の場合の</a:t>
          </a: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活動の状況についてお聞きました。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50800</xdr:colOff>
      <xdr:row>33</xdr:row>
      <xdr:rowOff>50800</xdr:rowOff>
    </xdr:from>
    <xdr:to>
      <xdr:col>5</xdr:col>
      <xdr:colOff>742950</xdr:colOff>
      <xdr:row>34</xdr:row>
      <xdr:rowOff>133350</xdr:rowOff>
    </xdr:to>
    <xdr:sp macro="" textlink="">
      <xdr:nvSpPr>
        <xdr:cNvPr id="5" name="テキスト ボックス 4">
          <a:extLst>
            <a:ext uri="{FF2B5EF4-FFF2-40B4-BE49-F238E27FC236}">
              <a16:creationId xmlns:a16="http://schemas.microsoft.com/office/drawing/2014/main" id="{3B9F9081-EE4D-4CE3-8130-56F16F939ADD}"/>
            </a:ext>
          </a:extLst>
        </xdr:cNvPr>
        <xdr:cNvSpPr txBox="1"/>
      </xdr:nvSpPr>
      <xdr:spPr>
        <a:xfrm>
          <a:off x="50800" y="6477000"/>
          <a:ext cx="54165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を実施の場合の重点取組み項目についてお聞きました。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50800</xdr:colOff>
      <xdr:row>58</xdr:row>
      <xdr:rowOff>50800</xdr:rowOff>
    </xdr:from>
    <xdr:to>
      <xdr:col>5</xdr:col>
      <xdr:colOff>742950</xdr:colOff>
      <xdr:row>59</xdr:row>
      <xdr:rowOff>133350</xdr:rowOff>
    </xdr:to>
    <xdr:sp macro="" textlink="">
      <xdr:nvSpPr>
        <xdr:cNvPr id="6" name="テキスト ボックス 5">
          <a:extLst>
            <a:ext uri="{FF2B5EF4-FFF2-40B4-BE49-F238E27FC236}">
              <a16:creationId xmlns:a16="http://schemas.microsoft.com/office/drawing/2014/main" id="{8662BA9A-764F-4763-9414-6C8C9B8F4EA3}"/>
            </a:ext>
          </a:extLst>
        </xdr:cNvPr>
        <xdr:cNvSpPr txBox="1"/>
      </xdr:nvSpPr>
      <xdr:spPr>
        <a:xfrm>
          <a:off x="50800" y="9766300"/>
          <a:ext cx="54165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未実施の場合の活動への認識についてお聞きました。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127000</xdr:colOff>
      <xdr:row>1</xdr:row>
      <xdr:rowOff>88900</xdr:rowOff>
    </xdr:from>
    <xdr:to>
      <xdr:col>17</xdr:col>
      <xdr:colOff>44450</xdr:colOff>
      <xdr:row>2</xdr:row>
      <xdr:rowOff>171450</xdr:rowOff>
    </xdr:to>
    <xdr:sp macro="" textlink="">
      <xdr:nvSpPr>
        <xdr:cNvPr id="2" name="テキスト ボックス 1">
          <a:extLst>
            <a:ext uri="{FF2B5EF4-FFF2-40B4-BE49-F238E27FC236}">
              <a16:creationId xmlns:a16="http://schemas.microsoft.com/office/drawing/2014/main" id="{00505A4A-2B14-4FFF-8F1E-2933183D573B}"/>
            </a:ext>
          </a:extLst>
        </xdr:cNvPr>
        <xdr:cNvSpPr txBox="1"/>
      </xdr:nvSpPr>
      <xdr:spPr>
        <a:xfrm>
          <a:off x="127000" y="317500"/>
          <a:ext cx="951230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活動で「カーボンニュートラル対応」「</a:t>
          </a:r>
          <a:r>
            <a:rPr lang="en-US" altLang="ja-JP" sz="1050">
              <a:solidFill>
                <a:schemeClr val="dk1"/>
              </a:solidFill>
              <a:effectLst/>
              <a:latin typeface="+mn-ea"/>
              <a:ea typeface="+mn-ea"/>
              <a:cs typeface="+mn-cs"/>
            </a:rPr>
            <a:t>DX</a:t>
          </a:r>
          <a:r>
            <a:rPr lang="ja-JP" altLang="en-US" sz="1050">
              <a:solidFill>
                <a:schemeClr val="dk1"/>
              </a:solidFill>
              <a:effectLst/>
              <a:latin typeface="+mn-ea"/>
              <a:ea typeface="+mn-ea"/>
              <a:cs typeface="+mn-cs"/>
            </a:rPr>
            <a:t>対応」に重点的に取り組んでいる事業所における「設備上の課題」との関連性を整理しました。</a:t>
          </a:r>
          <a:endParaRPr lang="ja-JP" sz="1050">
            <a:effectLst/>
            <a:latin typeface="+mn-ea"/>
            <a:ea typeface="+mn-ea"/>
            <a:cs typeface="ＭＳ Ｐゴシック"/>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38100</xdr:colOff>
      <xdr:row>2</xdr:row>
      <xdr:rowOff>82550</xdr:rowOff>
    </xdr:from>
    <xdr:to>
      <xdr:col>7</xdr:col>
      <xdr:colOff>0</xdr:colOff>
      <xdr:row>3</xdr:row>
      <xdr:rowOff>184150</xdr:rowOff>
    </xdr:to>
    <xdr:sp macro="" textlink="">
      <xdr:nvSpPr>
        <xdr:cNvPr id="2" name="テキスト ボックス 1">
          <a:extLst>
            <a:ext uri="{FF2B5EF4-FFF2-40B4-BE49-F238E27FC236}">
              <a16:creationId xmlns:a16="http://schemas.microsoft.com/office/drawing/2014/main" id="{B58D44FC-B53F-4445-909A-924EFBDD3028}"/>
            </a:ext>
          </a:extLst>
        </xdr:cNvPr>
        <xdr:cNvSpPr txBox="1"/>
      </xdr:nvSpPr>
      <xdr:spPr>
        <a:xfrm>
          <a:off x="38100" y="539750"/>
          <a:ext cx="7785100" cy="3302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と国際規格・認証についてお聞きしました。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38100</xdr:colOff>
      <xdr:row>13</xdr:row>
      <xdr:rowOff>82550</xdr:rowOff>
    </xdr:from>
    <xdr:to>
      <xdr:col>7</xdr:col>
      <xdr:colOff>0</xdr:colOff>
      <xdr:row>14</xdr:row>
      <xdr:rowOff>184150</xdr:rowOff>
    </xdr:to>
    <xdr:sp macro="" textlink="">
      <xdr:nvSpPr>
        <xdr:cNvPr id="3" name="テキスト ボックス 2">
          <a:extLst>
            <a:ext uri="{FF2B5EF4-FFF2-40B4-BE49-F238E27FC236}">
              <a16:creationId xmlns:a16="http://schemas.microsoft.com/office/drawing/2014/main" id="{D9F84AED-6B84-4998-8778-65FDBE62DC03}"/>
            </a:ext>
          </a:extLst>
        </xdr:cNvPr>
        <xdr:cNvSpPr txBox="1"/>
      </xdr:nvSpPr>
      <xdr:spPr>
        <a:xfrm>
          <a:off x="38100" y="539750"/>
          <a:ext cx="6235700" cy="3302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の規格化・標準化による</a:t>
          </a: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の位置付けについてお聞きしました。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SA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38100</xdr:colOff>
      <xdr:row>26</xdr:row>
      <xdr:rowOff>82550</xdr:rowOff>
    </xdr:from>
    <xdr:to>
      <xdr:col>7</xdr:col>
      <xdr:colOff>0</xdr:colOff>
      <xdr:row>27</xdr:row>
      <xdr:rowOff>184150</xdr:rowOff>
    </xdr:to>
    <xdr:sp macro="" textlink="">
      <xdr:nvSpPr>
        <xdr:cNvPr id="4" name="テキスト ボックス 3">
          <a:extLst>
            <a:ext uri="{FF2B5EF4-FFF2-40B4-BE49-F238E27FC236}">
              <a16:creationId xmlns:a16="http://schemas.microsoft.com/office/drawing/2014/main" id="{1298FC99-0929-4D9D-B192-45DB34014059}"/>
            </a:ext>
          </a:extLst>
        </xdr:cNvPr>
        <xdr:cNvSpPr txBox="1"/>
      </xdr:nvSpPr>
      <xdr:spPr>
        <a:xfrm>
          <a:off x="38100" y="3829050"/>
          <a:ext cx="6235700" cy="3302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の重要性や必要性が高まる点についてお聞きしました。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38100</xdr:colOff>
      <xdr:row>40</xdr:row>
      <xdr:rowOff>82550</xdr:rowOff>
    </xdr:from>
    <xdr:to>
      <xdr:col>7</xdr:col>
      <xdr:colOff>0</xdr:colOff>
      <xdr:row>41</xdr:row>
      <xdr:rowOff>184150</xdr:rowOff>
    </xdr:to>
    <xdr:sp macro="" textlink="">
      <xdr:nvSpPr>
        <xdr:cNvPr id="5" name="テキスト ボックス 4">
          <a:extLst>
            <a:ext uri="{FF2B5EF4-FFF2-40B4-BE49-F238E27FC236}">
              <a16:creationId xmlns:a16="http://schemas.microsoft.com/office/drawing/2014/main" id="{3EF03F38-965D-40FD-AF21-E6B51E49D721}"/>
            </a:ext>
          </a:extLst>
        </xdr:cNvPr>
        <xdr:cNvSpPr txBox="1"/>
      </xdr:nvSpPr>
      <xdr:spPr>
        <a:xfrm>
          <a:off x="38100" y="7575550"/>
          <a:ext cx="6235700" cy="3302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TPM</a:t>
          </a:r>
          <a:r>
            <a:rPr lang="ja-JP" altLang="en-US" sz="1050">
              <a:solidFill>
                <a:schemeClr val="dk1"/>
              </a:solidFill>
              <a:effectLst/>
              <a:latin typeface="+mn-ea"/>
              <a:ea typeface="+mn-ea"/>
              <a:cs typeface="+mn-cs"/>
            </a:rPr>
            <a:t>の規格化・標準化による現場活動への影響についてお聞きしました。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Free</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38100</xdr:colOff>
      <xdr:row>94</xdr:row>
      <xdr:rowOff>82550</xdr:rowOff>
    </xdr:from>
    <xdr:to>
      <xdr:col>7</xdr:col>
      <xdr:colOff>0</xdr:colOff>
      <xdr:row>95</xdr:row>
      <xdr:rowOff>184150</xdr:rowOff>
    </xdr:to>
    <xdr:sp macro="" textlink="">
      <xdr:nvSpPr>
        <xdr:cNvPr id="6" name="テキスト ボックス 5">
          <a:extLst>
            <a:ext uri="{FF2B5EF4-FFF2-40B4-BE49-F238E27FC236}">
              <a16:creationId xmlns:a16="http://schemas.microsoft.com/office/drawing/2014/main" id="{6E6C5DE5-E826-42A0-8C01-F069FBE26097}"/>
            </a:ext>
          </a:extLst>
        </xdr:cNvPr>
        <xdr:cNvSpPr txBox="1"/>
      </xdr:nvSpPr>
      <xdr:spPr>
        <a:xfrm>
          <a:off x="38100" y="11779250"/>
          <a:ext cx="6235700" cy="3302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IATF</a:t>
          </a:r>
          <a:r>
            <a:rPr lang="ja-JP" altLang="en-US" sz="1050">
              <a:solidFill>
                <a:schemeClr val="dk1"/>
              </a:solidFill>
              <a:effectLst/>
              <a:latin typeface="+mn-ea"/>
              <a:ea typeface="+mn-ea"/>
              <a:cs typeface="+mn-cs"/>
            </a:rPr>
            <a:t>の認証取得についてについてお聞きしました。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SA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44450</xdr:colOff>
      <xdr:row>3</xdr:row>
      <xdr:rowOff>31750</xdr:rowOff>
    </xdr:from>
    <xdr:to>
      <xdr:col>5</xdr:col>
      <xdr:colOff>749300</xdr:colOff>
      <xdr:row>4</xdr:row>
      <xdr:rowOff>88900</xdr:rowOff>
    </xdr:to>
    <xdr:sp macro="" textlink="">
      <xdr:nvSpPr>
        <xdr:cNvPr id="2" name="テキスト ボックス 1">
          <a:extLst>
            <a:ext uri="{FF2B5EF4-FFF2-40B4-BE49-F238E27FC236}">
              <a16:creationId xmlns:a16="http://schemas.microsoft.com/office/drawing/2014/main" id="{485B2EAC-8562-42C9-9353-964515C5FDF6}"/>
            </a:ext>
          </a:extLst>
        </xdr:cNvPr>
        <xdr:cNvSpPr txBox="1"/>
      </xdr:nvSpPr>
      <xdr:spPr>
        <a:xfrm>
          <a:off x="44450" y="717550"/>
          <a:ext cx="5537200" cy="285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ja-JP" altLang="en-US" sz="1050">
              <a:solidFill>
                <a:schemeClr val="dk1"/>
              </a:solidFill>
              <a:effectLst/>
              <a:latin typeface="+mn-ea"/>
              <a:ea typeface="+mn-ea"/>
              <a:cs typeface="+mn-cs"/>
            </a:rPr>
            <a:t>海外生産割合の傾向についてお聞きしました。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SA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44450</xdr:colOff>
      <xdr:row>15</xdr:row>
      <xdr:rowOff>76200</xdr:rowOff>
    </xdr:from>
    <xdr:to>
      <xdr:col>5</xdr:col>
      <xdr:colOff>749300</xdr:colOff>
      <xdr:row>16</xdr:row>
      <xdr:rowOff>133350</xdr:rowOff>
    </xdr:to>
    <xdr:sp macro="" textlink="">
      <xdr:nvSpPr>
        <xdr:cNvPr id="3" name="テキスト ボックス 2">
          <a:extLst>
            <a:ext uri="{FF2B5EF4-FFF2-40B4-BE49-F238E27FC236}">
              <a16:creationId xmlns:a16="http://schemas.microsoft.com/office/drawing/2014/main" id="{90D50286-7158-4FC0-8442-1495F29E9ED4}"/>
            </a:ext>
          </a:extLst>
        </xdr:cNvPr>
        <xdr:cNvSpPr txBox="1"/>
      </xdr:nvSpPr>
      <xdr:spPr>
        <a:xfrm>
          <a:off x="44450" y="533400"/>
          <a:ext cx="5537200" cy="285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en-US" altLang="ja-JP" sz="1050">
              <a:solidFill>
                <a:schemeClr val="dk1"/>
              </a:solidFill>
              <a:effectLst/>
              <a:latin typeface="+mn-ea"/>
              <a:ea typeface="+mn-ea"/>
              <a:cs typeface="+mn-cs"/>
            </a:rPr>
            <a:t>2021</a:t>
          </a:r>
          <a:r>
            <a:rPr lang="ja-JP" altLang="en-US" sz="1050">
              <a:solidFill>
                <a:schemeClr val="dk1"/>
              </a:solidFill>
              <a:effectLst/>
              <a:latin typeface="+mn-ea"/>
              <a:ea typeface="+mn-ea"/>
              <a:cs typeface="+mn-cs"/>
            </a:rPr>
            <a:t>年度に海外展開した地域についてお聞きしました。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44450</xdr:colOff>
      <xdr:row>31</xdr:row>
      <xdr:rowOff>76200</xdr:rowOff>
    </xdr:from>
    <xdr:to>
      <xdr:col>5</xdr:col>
      <xdr:colOff>749300</xdr:colOff>
      <xdr:row>32</xdr:row>
      <xdr:rowOff>133350</xdr:rowOff>
    </xdr:to>
    <xdr:sp macro="" textlink="">
      <xdr:nvSpPr>
        <xdr:cNvPr id="4" name="テキスト ボックス 3">
          <a:extLst>
            <a:ext uri="{FF2B5EF4-FFF2-40B4-BE49-F238E27FC236}">
              <a16:creationId xmlns:a16="http://schemas.microsoft.com/office/drawing/2014/main" id="{2469D647-CBE1-49E9-9ABC-B0B8E12F09AD}"/>
            </a:ext>
          </a:extLst>
        </xdr:cNvPr>
        <xdr:cNvSpPr txBox="1"/>
      </xdr:nvSpPr>
      <xdr:spPr>
        <a:xfrm>
          <a:off x="44450" y="4432300"/>
          <a:ext cx="5537200" cy="285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ja-JP" altLang="en-US" sz="1050">
              <a:solidFill>
                <a:schemeClr val="dk1"/>
              </a:solidFill>
              <a:effectLst/>
              <a:latin typeface="+mn-ea"/>
              <a:ea typeface="+mn-ea"/>
              <a:cs typeface="+mn-cs"/>
            </a:rPr>
            <a:t>海外生産現地の問題点についてお聞きしました。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44450</xdr:colOff>
      <xdr:row>52</xdr:row>
      <xdr:rowOff>76200</xdr:rowOff>
    </xdr:from>
    <xdr:to>
      <xdr:col>5</xdr:col>
      <xdr:colOff>749300</xdr:colOff>
      <xdr:row>53</xdr:row>
      <xdr:rowOff>133350</xdr:rowOff>
    </xdr:to>
    <xdr:sp macro="" textlink="">
      <xdr:nvSpPr>
        <xdr:cNvPr id="5" name="テキスト ボックス 4">
          <a:extLst>
            <a:ext uri="{FF2B5EF4-FFF2-40B4-BE49-F238E27FC236}">
              <a16:creationId xmlns:a16="http://schemas.microsoft.com/office/drawing/2014/main" id="{97DE819F-681A-429C-904D-4FDDEC263512}"/>
            </a:ext>
          </a:extLst>
        </xdr:cNvPr>
        <xdr:cNvSpPr txBox="1"/>
      </xdr:nvSpPr>
      <xdr:spPr>
        <a:xfrm>
          <a:off x="44450" y="9245600"/>
          <a:ext cx="5537200" cy="285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ja-JP" altLang="en-US" sz="1050">
              <a:solidFill>
                <a:schemeClr val="dk1"/>
              </a:solidFill>
              <a:effectLst/>
              <a:latin typeface="+mn-ea"/>
              <a:ea typeface="+mn-ea"/>
              <a:cs typeface="+mn-cs"/>
            </a:rPr>
            <a:t>海外（国外）生産シフトの対応についてお聞きしました。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44450</xdr:colOff>
      <xdr:row>2</xdr:row>
      <xdr:rowOff>76200</xdr:rowOff>
    </xdr:from>
    <xdr:to>
      <xdr:col>4</xdr:col>
      <xdr:colOff>0</xdr:colOff>
      <xdr:row>4</xdr:row>
      <xdr:rowOff>158750</xdr:rowOff>
    </xdr:to>
    <xdr:sp macro="" textlink="">
      <xdr:nvSpPr>
        <xdr:cNvPr id="2" name="テキスト ボックス 1">
          <a:extLst>
            <a:ext uri="{FF2B5EF4-FFF2-40B4-BE49-F238E27FC236}">
              <a16:creationId xmlns:a16="http://schemas.microsoft.com/office/drawing/2014/main" id="{F5F826FA-88F5-43E6-B621-F7ABB4A3FCEA}"/>
            </a:ext>
          </a:extLst>
        </xdr:cNvPr>
        <xdr:cNvSpPr txBox="1"/>
      </xdr:nvSpPr>
      <xdr:spPr>
        <a:xfrm>
          <a:off x="44450" y="533400"/>
          <a:ext cx="6546850" cy="539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ja-JP" altLang="en-US" sz="1050">
              <a:solidFill>
                <a:schemeClr val="dk1"/>
              </a:solidFill>
              <a:effectLst/>
              <a:latin typeface="+mn-ea"/>
              <a:ea typeface="+mn-ea"/>
              <a:cs typeface="+mn-cs"/>
            </a:rPr>
            <a:t>エンジニアリング会社、保守整備・検査関連会社の技術について聞きました。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44450</xdr:colOff>
      <xdr:row>31</xdr:row>
      <xdr:rowOff>76200</xdr:rowOff>
    </xdr:from>
    <xdr:to>
      <xdr:col>4</xdr:col>
      <xdr:colOff>0</xdr:colOff>
      <xdr:row>33</xdr:row>
      <xdr:rowOff>158750</xdr:rowOff>
    </xdr:to>
    <xdr:sp macro="" textlink="">
      <xdr:nvSpPr>
        <xdr:cNvPr id="13" name="テキスト ボックス 12">
          <a:extLst>
            <a:ext uri="{FF2B5EF4-FFF2-40B4-BE49-F238E27FC236}">
              <a16:creationId xmlns:a16="http://schemas.microsoft.com/office/drawing/2014/main" id="{0897E9C4-F506-4995-9D1E-8368EB720C4E}"/>
            </a:ext>
          </a:extLst>
        </xdr:cNvPr>
        <xdr:cNvSpPr txBox="1"/>
      </xdr:nvSpPr>
      <xdr:spPr>
        <a:xfrm>
          <a:off x="44450" y="533400"/>
          <a:ext cx="6546850" cy="539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ja-JP" altLang="en-US" sz="1050">
              <a:solidFill>
                <a:schemeClr val="dk1"/>
              </a:solidFill>
              <a:effectLst/>
              <a:latin typeface="+mn-ea"/>
              <a:ea typeface="+mn-ea"/>
              <a:cs typeface="+mn-cs"/>
            </a:rPr>
            <a:t>エンジニアリング会社、保守整備・検査関連会社の技術等の提供形態について聞きました。</a:t>
          </a:r>
          <a:r>
            <a:rPr lang="ja-JP" altLang="en-US" sz="1050">
              <a:solidFill>
                <a:srgbClr val="000000"/>
              </a:solidFill>
              <a:effectLst/>
              <a:latin typeface="+mn-ea"/>
              <a:ea typeface="+mn-ea"/>
              <a:cs typeface="Times New Roman"/>
            </a:rPr>
            <a:t>（</a:t>
          </a:r>
          <a:r>
            <a:rPr lang="en-US" altLang="ja-JP" sz="1050">
              <a:solidFill>
                <a:srgbClr val="000000"/>
              </a:solidFill>
              <a:effectLst/>
              <a:latin typeface="+mn-ea"/>
              <a:ea typeface="+mn-ea"/>
              <a:cs typeface="Times New Roman"/>
            </a:rPr>
            <a:t>MA</a:t>
          </a:r>
          <a:r>
            <a:rPr lang="ja-JP" altLang="en-US" sz="1050">
              <a:solidFill>
                <a:srgbClr val="000000"/>
              </a:solidFill>
              <a:effectLst/>
              <a:latin typeface="+mn-ea"/>
              <a:ea typeface="+mn-ea"/>
              <a:cs typeface="Times New Roman"/>
            </a:rPr>
            <a:t>）</a:t>
          </a:r>
          <a:endParaRPr lang="ja-JP" sz="1050">
            <a:effectLst/>
            <a:latin typeface="+mn-ea"/>
            <a:ea typeface="+mn-ea"/>
            <a:cs typeface="ＭＳ Ｐゴシック"/>
          </a:endParaRPr>
        </a:p>
      </xdr:txBody>
    </xdr:sp>
    <xdr:clientData/>
  </xdr:twoCellAnchor>
  <xdr:twoCellAnchor>
    <xdr:from>
      <xdr:col>0</xdr:col>
      <xdr:colOff>44450</xdr:colOff>
      <xdr:row>49</xdr:row>
      <xdr:rowOff>76200</xdr:rowOff>
    </xdr:from>
    <xdr:to>
      <xdr:col>4</xdr:col>
      <xdr:colOff>0</xdr:colOff>
      <xdr:row>51</xdr:row>
      <xdr:rowOff>0</xdr:rowOff>
    </xdr:to>
    <xdr:sp macro="" textlink="">
      <xdr:nvSpPr>
        <xdr:cNvPr id="4" name="テキスト ボックス 3">
          <a:extLst>
            <a:ext uri="{FF2B5EF4-FFF2-40B4-BE49-F238E27FC236}">
              <a16:creationId xmlns:a16="http://schemas.microsoft.com/office/drawing/2014/main" id="{7B92FAFF-2CE9-476A-A637-2334EE0AD156}"/>
            </a:ext>
          </a:extLst>
        </xdr:cNvPr>
        <xdr:cNvSpPr txBox="1"/>
      </xdr:nvSpPr>
      <xdr:spPr>
        <a:xfrm>
          <a:off x="44450" y="9163050"/>
          <a:ext cx="5022850" cy="539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lvl="0" indent="0" defTabSz="914400" eaLnBrk="1" fontAlgn="auto" latinLnBrk="0" hangingPunct="1">
            <a:lnSpc>
              <a:spcPts val="1600"/>
            </a:lnSpc>
            <a:spcBef>
              <a:spcPts val="0"/>
            </a:spcBef>
            <a:spcAft>
              <a:spcPts val="0"/>
            </a:spcAft>
            <a:buClrTx/>
            <a:buSzTx/>
            <a:buFontTx/>
            <a:buNone/>
            <a:tabLst/>
            <a:defRPr/>
          </a:pPr>
          <a:r>
            <a:rPr lang="ja-JP" altLang="en-US" sz="1050">
              <a:solidFill>
                <a:schemeClr val="dk1"/>
              </a:solidFill>
              <a:effectLst/>
              <a:latin typeface="+mn-ea"/>
              <a:ea typeface="+mn-ea"/>
              <a:cs typeface="+mn-cs"/>
            </a:rPr>
            <a:t>設備管理課題への貢献と</a:t>
          </a:r>
          <a:r>
            <a:rPr lang="ja-JP" altLang="en-US" sz="1050">
              <a:solidFill>
                <a:srgbClr val="000000"/>
              </a:solidFill>
              <a:effectLst/>
              <a:latin typeface="+mn-ea"/>
              <a:ea typeface="+mn-ea"/>
              <a:cs typeface="Times New Roman"/>
            </a:rPr>
            <a:t>技術の提供形態について整理しました。</a:t>
          </a:r>
          <a:endParaRPr lang="ja-JP" sz="1050">
            <a:effectLst/>
            <a:latin typeface="+mn-ea"/>
            <a:ea typeface="+mn-ea"/>
            <a:cs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1</xdr:row>
      <xdr:rowOff>69850</xdr:rowOff>
    </xdr:from>
    <xdr:to>
      <xdr:col>9</xdr:col>
      <xdr:colOff>158749</xdr:colOff>
      <xdr:row>3</xdr:row>
      <xdr:rowOff>144780</xdr:rowOff>
    </xdr:to>
    <xdr:sp macro="" textlink="">
      <xdr:nvSpPr>
        <xdr:cNvPr id="2" name="テキスト ボックス 3">
          <a:extLst>
            <a:ext uri="{FF2B5EF4-FFF2-40B4-BE49-F238E27FC236}">
              <a16:creationId xmlns:a16="http://schemas.microsoft.com/office/drawing/2014/main" id="{E4CE844F-6070-4D6D-9155-E3439EFBDC7A}"/>
            </a:ext>
          </a:extLst>
        </xdr:cNvPr>
        <xdr:cNvSpPr txBox="1"/>
      </xdr:nvSpPr>
      <xdr:spPr>
        <a:xfrm>
          <a:off x="38100" y="298450"/>
          <a:ext cx="7111999" cy="76073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Yu Gothic" panose="020B0400000000000000" pitchFamily="50" charset="-128"/>
              <a:cs typeface="Times New Roman"/>
            </a:rPr>
            <a:t>最近の世界情勢の変化（新型コロナウイルス、資源高、ウクライナ情勢、急激な為替相場の変化等）による設備管理の実務への影響について、お聞きしました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sz="1050">
              <a:solidFill>
                <a:srgbClr val="000000"/>
              </a:solidFill>
              <a:effectLst/>
              <a:latin typeface="Yu Gothic" panose="020B0400000000000000" pitchFamily="50" charset="-128"/>
              <a:ea typeface="Yu Gothic" panose="020B0400000000000000" pitchFamily="50" charset="-128"/>
              <a:cs typeface="Times New Roman"/>
            </a:rPr>
            <a:t>SA)</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2</xdr:row>
      <xdr:rowOff>69850</xdr:rowOff>
    </xdr:from>
    <xdr:to>
      <xdr:col>7</xdr:col>
      <xdr:colOff>749300</xdr:colOff>
      <xdr:row>3</xdr:row>
      <xdr:rowOff>171450</xdr:rowOff>
    </xdr:to>
    <xdr:sp macro="" textlink="">
      <xdr:nvSpPr>
        <xdr:cNvPr id="2" name="テキスト ボックス 3">
          <a:extLst>
            <a:ext uri="{FF2B5EF4-FFF2-40B4-BE49-F238E27FC236}">
              <a16:creationId xmlns:a16="http://schemas.microsoft.com/office/drawing/2014/main" id="{FE8E6399-3D9E-43E0-9125-3CCE08FBCB91}"/>
            </a:ext>
          </a:extLst>
        </xdr:cNvPr>
        <xdr:cNvSpPr txBox="1"/>
      </xdr:nvSpPr>
      <xdr:spPr>
        <a:xfrm>
          <a:off x="50800" y="527050"/>
          <a:ext cx="6343650" cy="3302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Yu Gothic" panose="020B0400000000000000" pitchFamily="50" charset="-128"/>
              <a:cs typeface="Times New Roman"/>
            </a:rPr>
            <a:t>保全体制と役割について、お聞きしました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sz="1050">
              <a:solidFill>
                <a:srgbClr val="000000"/>
              </a:solidFill>
              <a:effectLst/>
              <a:latin typeface="Yu Gothic" panose="020B0400000000000000" pitchFamily="50" charset="-128"/>
              <a:ea typeface="Yu Gothic" panose="020B0400000000000000" pitchFamily="50" charset="-128"/>
              <a:cs typeface="Times New Roman"/>
            </a:rPr>
            <a:t>SA)</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57150</xdr:colOff>
      <xdr:row>15</xdr:row>
      <xdr:rowOff>82550</xdr:rowOff>
    </xdr:from>
    <xdr:to>
      <xdr:col>7</xdr:col>
      <xdr:colOff>755650</xdr:colOff>
      <xdr:row>17</xdr:row>
      <xdr:rowOff>152400</xdr:rowOff>
    </xdr:to>
    <xdr:sp macro="" textlink="">
      <xdr:nvSpPr>
        <xdr:cNvPr id="3" name="テキスト ボックス 3">
          <a:extLst>
            <a:ext uri="{FF2B5EF4-FFF2-40B4-BE49-F238E27FC236}">
              <a16:creationId xmlns:a16="http://schemas.microsoft.com/office/drawing/2014/main" id="{4C8636E6-2D79-411C-B12D-60DA61A52CC0}"/>
            </a:ext>
          </a:extLst>
        </xdr:cNvPr>
        <xdr:cNvSpPr txBox="1"/>
      </xdr:nvSpPr>
      <xdr:spPr>
        <a:xfrm>
          <a:off x="57150" y="3079750"/>
          <a:ext cx="6343650" cy="5270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Yu Gothic" panose="020B0400000000000000" pitchFamily="50" charset="-128"/>
              <a:cs typeface="Times New Roman"/>
            </a:rPr>
            <a:t>プラントまたはラインの保全組織（保全体制）に、最近大きな変化があったか（または、変化が予想されるか）について、業種別事業場グループにお聞きしました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sz="1050">
              <a:solidFill>
                <a:srgbClr val="000000"/>
              </a:solidFill>
              <a:effectLst/>
              <a:latin typeface="Yu Gothic" panose="020B0400000000000000" pitchFamily="50" charset="-128"/>
              <a:ea typeface="Yu Gothic" panose="020B0400000000000000" pitchFamily="50" charset="-128"/>
              <a:cs typeface="Times New Roman"/>
            </a:rPr>
            <a:t>SA)</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2</xdr:row>
      <xdr:rowOff>76200</xdr:rowOff>
    </xdr:from>
    <xdr:to>
      <xdr:col>10</xdr:col>
      <xdr:colOff>438150</xdr:colOff>
      <xdr:row>4</xdr:row>
      <xdr:rowOff>0</xdr:rowOff>
    </xdr:to>
    <xdr:sp macro="" textlink="">
      <xdr:nvSpPr>
        <xdr:cNvPr id="2" name="テキスト ボックス 3">
          <a:extLst>
            <a:ext uri="{FF2B5EF4-FFF2-40B4-BE49-F238E27FC236}">
              <a16:creationId xmlns:a16="http://schemas.microsoft.com/office/drawing/2014/main" id="{53DAAAEA-9468-49EC-A3FA-6F54F449D773}"/>
            </a:ext>
          </a:extLst>
        </xdr:cNvPr>
        <xdr:cNvSpPr txBox="1"/>
      </xdr:nvSpPr>
      <xdr:spPr>
        <a:xfrm>
          <a:off x="57150" y="533400"/>
          <a:ext cx="600710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過去</a:t>
          </a:r>
          <a:r>
            <a:rPr lang="en-US" altLang="ja-JP" sz="1050">
              <a:solidFill>
                <a:srgbClr val="000000"/>
              </a:solidFill>
              <a:effectLst/>
              <a:latin typeface="Yu Gothic" panose="020B0400000000000000" pitchFamily="50" charset="-128"/>
              <a:ea typeface="+mn-ea"/>
              <a:cs typeface="Times New Roman"/>
            </a:rPr>
            <a:t>3</a:t>
          </a:r>
          <a:r>
            <a:rPr lang="ja-JP" altLang="en-US" sz="1050">
              <a:solidFill>
                <a:srgbClr val="000000"/>
              </a:solidFill>
              <a:effectLst/>
              <a:latin typeface="Yu Gothic" panose="020B0400000000000000" pitchFamily="50" charset="-128"/>
              <a:ea typeface="+mn-ea"/>
              <a:cs typeface="Times New Roman"/>
            </a:rPr>
            <a:t>年の間に「経営サイドからもっとも強く要求された課題」についてお聞きしました。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sz="1050">
              <a:solidFill>
                <a:srgbClr val="000000"/>
              </a:solidFill>
              <a:effectLst/>
              <a:latin typeface="Yu Gothic" panose="020B0400000000000000" pitchFamily="50" charset="-128"/>
              <a:ea typeface="Yu Gothic" panose="020B0400000000000000" pitchFamily="50" charset="-128"/>
              <a:cs typeface="Times New Roman"/>
            </a:rPr>
            <a:t>SA)</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1</xdr:row>
      <xdr:rowOff>69850</xdr:rowOff>
    </xdr:from>
    <xdr:to>
      <xdr:col>14</xdr:col>
      <xdr:colOff>723900</xdr:colOff>
      <xdr:row>3</xdr:row>
      <xdr:rowOff>0</xdr:rowOff>
    </xdr:to>
    <xdr:sp macro="" textlink="">
      <xdr:nvSpPr>
        <xdr:cNvPr id="2" name="テキスト ボックス 3">
          <a:extLst>
            <a:ext uri="{FF2B5EF4-FFF2-40B4-BE49-F238E27FC236}">
              <a16:creationId xmlns:a16="http://schemas.microsoft.com/office/drawing/2014/main" id="{878A7FDD-2BEC-4A1D-A348-03E7DAD30DBC}"/>
            </a:ext>
          </a:extLst>
        </xdr:cNvPr>
        <xdr:cNvSpPr txBox="1"/>
      </xdr:nvSpPr>
      <xdr:spPr>
        <a:xfrm>
          <a:off x="57150" y="298450"/>
          <a:ext cx="11195050" cy="539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上記</a:t>
          </a:r>
          <a:r>
            <a:rPr lang="en-US" altLang="ja-JP" sz="1050">
              <a:solidFill>
                <a:srgbClr val="000000"/>
              </a:solidFill>
              <a:effectLst/>
              <a:latin typeface="Yu Gothic" panose="020B0400000000000000" pitchFamily="50" charset="-128"/>
              <a:ea typeface="+mn-ea"/>
              <a:cs typeface="Times New Roman"/>
            </a:rPr>
            <a:t>Q1</a:t>
          </a:r>
          <a:r>
            <a:rPr lang="ja-JP" altLang="en-US" sz="1050">
              <a:solidFill>
                <a:srgbClr val="000000"/>
              </a:solidFill>
              <a:effectLst/>
              <a:latin typeface="Yu Gothic" panose="020B0400000000000000" pitchFamily="50" charset="-128"/>
              <a:ea typeface="+mn-ea"/>
              <a:cs typeface="Times New Roman"/>
            </a:rPr>
            <a:t>でお答えいただいた「経営からの課題」は、製造業としてどのような対応が求められていることから生まれたものか、お聞きしました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sz="1050">
              <a:solidFill>
                <a:srgbClr val="000000"/>
              </a:solidFill>
              <a:effectLst/>
              <a:latin typeface="Yu Gothic" panose="020B0400000000000000" pitchFamily="50" charset="-128"/>
              <a:ea typeface="Yu Gothic" panose="020B0400000000000000" pitchFamily="50" charset="-128"/>
              <a:cs typeface="Times New Roman"/>
            </a:rPr>
            <a:t>MA)</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44450</xdr:colOff>
      <xdr:row>1</xdr:row>
      <xdr:rowOff>76200</xdr:rowOff>
    </xdr:from>
    <xdr:to>
      <xdr:col>11</xdr:col>
      <xdr:colOff>438150</xdr:colOff>
      <xdr:row>3</xdr:row>
      <xdr:rowOff>0</xdr:rowOff>
    </xdr:to>
    <xdr:sp macro="" textlink="">
      <xdr:nvSpPr>
        <xdr:cNvPr id="2" name="テキスト ボックス 3">
          <a:extLst>
            <a:ext uri="{FF2B5EF4-FFF2-40B4-BE49-F238E27FC236}">
              <a16:creationId xmlns:a16="http://schemas.microsoft.com/office/drawing/2014/main" id="{EB283168-7390-4027-B13D-FB44242C26F2}"/>
            </a:ext>
          </a:extLst>
        </xdr:cNvPr>
        <xdr:cNvSpPr txBox="1"/>
      </xdr:nvSpPr>
      <xdr:spPr>
        <a:xfrm>
          <a:off x="44450" y="285750"/>
          <a:ext cx="10293350" cy="34290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en-US" altLang="ja-JP" sz="1050">
              <a:solidFill>
                <a:srgbClr val="000000"/>
              </a:solidFill>
              <a:effectLst/>
              <a:latin typeface="Yu Gothic" panose="020B0400000000000000" pitchFamily="50" charset="-128"/>
              <a:ea typeface="+mn-ea"/>
              <a:cs typeface="Times New Roman"/>
            </a:rPr>
            <a:t>Q1</a:t>
          </a:r>
          <a:r>
            <a:rPr lang="ja-JP" altLang="en-US" sz="1050">
              <a:solidFill>
                <a:srgbClr val="000000"/>
              </a:solidFill>
              <a:effectLst/>
              <a:latin typeface="Yu Gothic" panose="020B0400000000000000" pitchFamily="50" charset="-128"/>
              <a:ea typeface="+mn-ea"/>
              <a:cs typeface="Times New Roman"/>
            </a:rPr>
            <a:t>でお答えいただいた「経営からの課題」を解決するために、現状の設備管理上の課題として、該当する項目についてお聞きしました。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：選択</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5</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つ以内／</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1</a:t>
          </a:r>
          <a:r>
            <a:rPr lang="ja-JP" altLang="en-US" sz="1050">
              <a:solidFill>
                <a:srgbClr val="000000"/>
              </a:solidFill>
              <a:effectLst/>
              <a:latin typeface="Yu Gothic" panose="020B0400000000000000" pitchFamily="50" charset="-128"/>
              <a:ea typeface="Yu Gothic" panose="020B0400000000000000" pitchFamily="50" charset="-128"/>
              <a:cs typeface="Times New Roman"/>
            </a:rPr>
            <a:t>回答</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25400</xdr:colOff>
      <xdr:row>2</xdr:row>
      <xdr:rowOff>76200</xdr:rowOff>
    </xdr:from>
    <xdr:to>
      <xdr:col>9</xdr:col>
      <xdr:colOff>628650</xdr:colOff>
      <xdr:row>3</xdr:row>
      <xdr:rowOff>158750</xdr:rowOff>
    </xdr:to>
    <xdr:sp macro="" textlink="">
      <xdr:nvSpPr>
        <xdr:cNvPr id="2" name="テキスト ボックス 3">
          <a:extLst>
            <a:ext uri="{FF2B5EF4-FFF2-40B4-BE49-F238E27FC236}">
              <a16:creationId xmlns:a16="http://schemas.microsoft.com/office/drawing/2014/main" id="{427A49DA-48EB-41C4-B363-25C45E783428}"/>
            </a:ext>
          </a:extLst>
        </xdr:cNvPr>
        <xdr:cNvSpPr txBox="1"/>
      </xdr:nvSpPr>
      <xdr:spPr>
        <a:xfrm>
          <a:off x="25400" y="533400"/>
          <a:ext cx="879475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設備管理を担う人材の育成についてお聞きしました。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twoCellAnchor>
    <xdr:from>
      <xdr:col>0</xdr:col>
      <xdr:colOff>44450</xdr:colOff>
      <xdr:row>20</xdr:row>
      <xdr:rowOff>25400</xdr:rowOff>
    </xdr:from>
    <xdr:to>
      <xdr:col>9</xdr:col>
      <xdr:colOff>647700</xdr:colOff>
      <xdr:row>21</xdr:row>
      <xdr:rowOff>107950</xdr:rowOff>
    </xdr:to>
    <xdr:sp macro="" textlink="">
      <xdr:nvSpPr>
        <xdr:cNvPr id="3" name="テキスト ボックス 3">
          <a:extLst>
            <a:ext uri="{FF2B5EF4-FFF2-40B4-BE49-F238E27FC236}">
              <a16:creationId xmlns:a16="http://schemas.microsoft.com/office/drawing/2014/main" id="{49C68827-CC10-4F3B-993F-FA4B8E7760E2}"/>
            </a:ext>
          </a:extLst>
        </xdr:cNvPr>
        <xdr:cNvSpPr txBox="1"/>
      </xdr:nvSpPr>
      <xdr:spPr>
        <a:xfrm>
          <a:off x="44450" y="6210300"/>
          <a:ext cx="8966200" cy="3111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ja-JP" altLang="en-US" sz="1050">
              <a:solidFill>
                <a:srgbClr val="000000"/>
              </a:solidFill>
              <a:effectLst/>
              <a:latin typeface="Yu Gothic" panose="020B0400000000000000" pitchFamily="50" charset="-128"/>
              <a:ea typeface="+mn-ea"/>
              <a:cs typeface="Times New Roman"/>
            </a:rPr>
            <a:t>育成にあたっての現状の課題についてお聞きしました。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171450</xdr:colOff>
      <xdr:row>2</xdr:row>
      <xdr:rowOff>31750</xdr:rowOff>
    </xdr:from>
    <xdr:to>
      <xdr:col>8</xdr:col>
      <xdr:colOff>711200</xdr:colOff>
      <xdr:row>4</xdr:row>
      <xdr:rowOff>114300</xdr:rowOff>
    </xdr:to>
    <xdr:sp macro="" textlink="">
      <xdr:nvSpPr>
        <xdr:cNvPr id="2" name="テキスト ボックス 3">
          <a:extLst>
            <a:ext uri="{FF2B5EF4-FFF2-40B4-BE49-F238E27FC236}">
              <a16:creationId xmlns:a16="http://schemas.microsoft.com/office/drawing/2014/main" id="{E9A1C08A-4246-4E04-B621-87A23CDCA8A2}"/>
            </a:ext>
          </a:extLst>
        </xdr:cNvPr>
        <xdr:cNvSpPr txBox="1"/>
      </xdr:nvSpPr>
      <xdr:spPr>
        <a:xfrm>
          <a:off x="171450" y="488950"/>
          <a:ext cx="7677150" cy="539750"/>
        </a:xfrm>
        <a:prstGeom prst="roundRect">
          <a:avLst/>
        </a:prstGeom>
        <a:solidFill>
          <a:schemeClr val="lt1"/>
        </a:solid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a:lnSpc>
              <a:spcPts val="1600"/>
            </a:lnSpc>
            <a:spcAft>
              <a:spcPts val="0"/>
            </a:spcAft>
          </a:pPr>
          <a:r>
            <a:rPr lang="en-US" altLang="ja-JP" sz="1050">
              <a:solidFill>
                <a:srgbClr val="000000"/>
              </a:solidFill>
              <a:effectLst/>
              <a:latin typeface="Yu Gothic" panose="020B0400000000000000" pitchFamily="50" charset="-128"/>
              <a:ea typeface="+mn-ea"/>
              <a:cs typeface="Times New Roman"/>
            </a:rPr>
            <a:t>AI</a:t>
          </a:r>
          <a:r>
            <a:rPr lang="ja-JP" altLang="en-US" sz="1050">
              <a:solidFill>
                <a:srgbClr val="000000"/>
              </a:solidFill>
              <a:effectLst/>
              <a:latin typeface="Yu Gothic" panose="020B0400000000000000" pitchFamily="50" charset="-128"/>
              <a:ea typeface="+mn-ea"/>
              <a:cs typeface="Times New Roman"/>
            </a:rPr>
            <a:t>、</a:t>
          </a:r>
          <a:r>
            <a:rPr lang="en-US" altLang="ja-JP" sz="1050">
              <a:solidFill>
                <a:srgbClr val="000000"/>
              </a:solidFill>
              <a:effectLst/>
              <a:latin typeface="Yu Gothic" panose="020B0400000000000000" pitchFamily="50" charset="-128"/>
              <a:ea typeface="+mn-ea"/>
              <a:cs typeface="Times New Roman"/>
            </a:rPr>
            <a:t>ICT</a:t>
          </a:r>
          <a:r>
            <a:rPr lang="ja-JP" altLang="en-US" sz="1050">
              <a:solidFill>
                <a:srgbClr val="000000"/>
              </a:solidFill>
              <a:effectLst/>
              <a:latin typeface="Yu Gothic" panose="020B0400000000000000" pitchFamily="50" charset="-128"/>
              <a:ea typeface="+mn-ea"/>
              <a:cs typeface="Times New Roman"/>
            </a:rPr>
            <a:t>、</a:t>
          </a:r>
          <a:r>
            <a:rPr lang="en-US" altLang="ja-JP" sz="1050">
              <a:solidFill>
                <a:srgbClr val="000000"/>
              </a:solidFill>
              <a:effectLst/>
              <a:latin typeface="Yu Gothic" panose="020B0400000000000000" pitchFamily="50" charset="-128"/>
              <a:ea typeface="+mn-ea"/>
              <a:cs typeface="Times New Roman"/>
            </a:rPr>
            <a:t>IoT</a:t>
          </a:r>
          <a:r>
            <a:rPr lang="ja-JP" altLang="en-US" sz="1050">
              <a:solidFill>
                <a:srgbClr val="000000"/>
              </a:solidFill>
              <a:effectLst/>
              <a:latin typeface="Yu Gothic" panose="020B0400000000000000" pitchFamily="50" charset="-128"/>
              <a:ea typeface="+mn-ea"/>
              <a:cs typeface="Times New Roman"/>
            </a:rPr>
            <a:t>、ロボット等の新しい技術を活用して「設備管理を強化」する場合に、関心のある技術・製品分野についてお聞きしました。</a:t>
          </a:r>
          <a:r>
            <a:rPr lang="ja-JP" sz="1050">
              <a:solidFill>
                <a:srgbClr val="000000"/>
              </a:solidFill>
              <a:effectLst/>
              <a:latin typeface="Yu Gothic" panose="020B0400000000000000" pitchFamily="50" charset="-128"/>
              <a:ea typeface="Yu Gothic" panose="020B0400000000000000" pitchFamily="50" charset="-128"/>
              <a:cs typeface="Times New Roman"/>
            </a:rPr>
            <a:t>（</a:t>
          </a:r>
          <a:r>
            <a:rPr lang="en-US" altLang="ja-JP" sz="1050">
              <a:solidFill>
                <a:srgbClr val="000000"/>
              </a:solidFill>
              <a:effectLst/>
              <a:latin typeface="Yu Gothic" panose="020B0400000000000000" pitchFamily="50" charset="-128"/>
              <a:ea typeface="Yu Gothic" panose="020B0400000000000000" pitchFamily="50" charset="-128"/>
              <a:cs typeface="Times New Roman"/>
            </a:rPr>
            <a:t>MA</a:t>
          </a:r>
          <a:r>
            <a:rPr lang="en-US" sz="1050">
              <a:solidFill>
                <a:srgbClr val="000000"/>
              </a:solidFill>
              <a:effectLst/>
              <a:latin typeface="Yu Gothic" panose="020B0400000000000000" pitchFamily="50" charset="-128"/>
              <a:ea typeface="Yu Gothic" panose="020B0400000000000000" pitchFamily="50" charset="-128"/>
              <a:cs typeface="Times New Roman"/>
            </a:rPr>
            <a:t>)</a:t>
          </a:r>
          <a:endParaRPr lang="ja-JP" sz="1050">
            <a:effectLst/>
            <a:latin typeface="Yu Gothic" panose="020B0400000000000000" pitchFamily="50" charset="-128"/>
            <a:ea typeface="Yu Gothic" panose="020B0400000000000000" pitchFamily="50" charset="-128"/>
            <a:cs typeface="ＭＳ Ｐゴシック"/>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18"/>
  <sheetViews>
    <sheetView tabSelected="1" topLeftCell="A72" zoomScaleNormal="100" workbookViewId="0">
      <selection activeCell="C100" sqref="C100"/>
    </sheetView>
  </sheetViews>
  <sheetFormatPr defaultColWidth="8.625" defaultRowHeight="16.5"/>
  <cols>
    <col min="1" max="8" width="3.125" style="471" customWidth="1"/>
    <col min="9" max="16384" width="8.625" style="471"/>
  </cols>
  <sheetData>
    <row r="1" spans="2:8">
      <c r="B1" s="3"/>
      <c r="C1" s="470" t="s">
        <v>40</v>
      </c>
      <c r="D1" s="470"/>
      <c r="E1" s="470"/>
      <c r="F1" s="470"/>
      <c r="G1" s="39"/>
      <c r="H1" s="39"/>
    </row>
    <row r="2" spans="2:8">
      <c r="B2" s="3"/>
      <c r="C2" s="3"/>
      <c r="D2" s="3"/>
      <c r="E2" s="3"/>
      <c r="F2" s="39"/>
      <c r="G2" s="39"/>
      <c r="H2" s="39"/>
    </row>
    <row r="3" spans="2:8">
      <c r="B3" s="472" t="str">
        <f>HYPERLINK("#問1!A2","問1.2022年度の貴所の生産量の傾向")</f>
        <v>問1.2022年度の貴所の生産量の傾向</v>
      </c>
      <c r="C3" s="39"/>
      <c r="D3" s="473"/>
      <c r="E3" s="473"/>
      <c r="F3" s="39"/>
      <c r="G3" s="39"/>
      <c r="H3" s="39"/>
    </row>
    <row r="4" spans="2:8">
      <c r="C4" s="472" t="str">
        <f>HYPERLINK("#問1!A6","（1）国内の生産量")</f>
        <v>（1）国内の生産量</v>
      </c>
    </row>
    <row r="5" spans="2:8">
      <c r="C5" s="472" t="str">
        <f>HYPERLINK("#問1!A36","（2）海外の生産量")</f>
        <v>（2）海外の生産量</v>
      </c>
    </row>
    <row r="7" spans="2:8">
      <c r="B7" s="472" t="str">
        <f>HYPERLINK("#問2!A1","問2.主たる生産プロセス・生産ラインについて")</f>
        <v>問2.主たる生産プロセス・生産ラインについて</v>
      </c>
    </row>
    <row r="9" spans="2:8">
      <c r="B9" s="472" t="str">
        <f>HYPERLINK("#問3!A1","問3.最近の世界情勢の変化による設備管理の実務への影響について（構成比）")</f>
        <v>問3.最近の世界情勢の変化による設備管理の実務への影響について（構成比）</v>
      </c>
    </row>
    <row r="11" spans="2:8">
      <c r="B11" s="472" t="str">
        <f>HYPERLINK("#問4!A1","問4.保全体制と役割について（構成比）")</f>
        <v>問4.保全体制と役割について（構成比）</v>
      </c>
    </row>
    <row r="12" spans="2:8">
      <c r="C12" s="472" t="str">
        <f>HYPERLINK("#問4!A2","Q1.主要なプラントまたはラインの保全組織")</f>
        <v>Q1.主要なプラントまたはラインの保全組織</v>
      </c>
    </row>
    <row r="13" spans="2:8">
      <c r="C13" s="472" t="str">
        <f>HYPERLINK("#問4!A15","Q2.保全組織の変化")</f>
        <v>Q2.保全組織の変化</v>
      </c>
    </row>
    <row r="15" spans="2:8">
      <c r="B15" s="472" t="str">
        <f>HYPERLINK("#問5_1!A1","問5.経営ニーズと設備管理について（構成比）")</f>
        <v>問5.経営ニーズと設備管理について（構成比）</v>
      </c>
    </row>
    <row r="16" spans="2:8">
      <c r="C16" s="472" t="str">
        <f>HYPERLINK("#問5_1!A2","Q1.「経営要求された課題」")</f>
        <v>Q1.「経営要求された課題」</v>
      </c>
    </row>
    <row r="17" spans="2:4">
      <c r="C17" s="472" t="str">
        <f>HYPERLINK("#問5_2!A1","Q2.「経営からの課題」の背景")</f>
        <v>Q2.「経営からの課題」の背景</v>
      </c>
    </row>
    <row r="18" spans="2:4">
      <c r="C18" s="472" t="str">
        <f>HYPERLINK("#問5_3!A1","Q3.経営課題を解決するための「設備管理上の課題」")</f>
        <v>Q3.経営課題を解決するための「設備管理上の課題」</v>
      </c>
    </row>
    <row r="20" spans="2:4">
      <c r="B20" s="472" t="str">
        <f>HYPERLINK("#問6!A1","問6.設備管理を担う人材の育成について")</f>
        <v>問6.設備管理を担う人材の育成について</v>
      </c>
    </row>
    <row r="21" spans="2:4">
      <c r="C21" s="472" t="str">
        <f>HYPERLINK("#問6!A2","Q1.育成に当たり重視していること")</f>
        <v>Q1.育成に当たり重視していること</v>
      </c>
    </row>
    <row r="22" spans="2:4">
      <c r="C22" s="472" t="str">
        <f>HYPERLINK("#問6!A20","Q2.育成に当たっての現状の課題")</f>
        <v>Q2.育成に当たっての現状の課題</v>
      </c>
    </row>
    <row r="24" spans="2:4">
      <c r="B24" s="472" t="str">
        <f>HYPERLINK("#問7!A1","問7.情報技術の導入と生産活動")</f>
        <v>問7.情報技術の導入と生産活動</v>
      </c>
    </row>
    <row r="25" spans="2:4">
      <c r="B25" s="472"/>
      <c r="C25" s="472" t="str">
        <f>HYPERLINK("#問7!A2","Q1.関心のある技術・製品分野")</f>
        <v>Q1.関心のある技術・製品分野</v>
      </c>
    </row>
    <row r="27" spans="2:4" ht="18.75">
      <c r="B27" s="525" t="str">
        <f>HYPERLINK("#問8_1_1!A1","問8.設備の故障対策と保全業務品質")</f>
        <v>問8.設備の故障対策と保全業務品質</v>
      </c>
    </row>
    <row r="28" spans="2:4">
      <c r="D28" s="472" t="str">
        <f>HYPERLINK("#問8_1_1!A2","Q1-1.設備の種類毎の故障の増加傾向")</f>
        <v>Q1-1.設備の種類毎の故障の増加傾向</v>
      </c>
    </row>
    <row r="29" spans="2:4">
      <c r="D29" s="472" t="str">
        <f>HYPERLINK("#問8_1_2_3_4!A2","Q1-2.故障の真因追究状況")</f>
        <v>Q1-2.故障の真因追究状況</v>
      </c>
    </row>
    <row r="30" spans="2:4" ht="18.75">
      <c r="D30" s="525" t="str">
        <f>HYPERLINK("#問8_1_2_3_4!A14","Q1-3.故障真因追究が難しい設備的背景")</f>
        <v>Q1-3.故障真因追究が難しい設備的背景</v>
      </c>
    </row>
    <row r="31" spans="2:4" ht="18.75">
      <c r="D31" s="525" t="str">
        <f>HYPERLINK("#問8_1_2_3_4!A27","Q1-4.故障真因追究が難しい人材的背景")</f>
        <v>Q1-4.故障真因追究が難しい人材的背景</v>
      </c>
    </row>
    <row r="32" spans="2:4">
      <c r="C32" s="472" t="str">
        <f>HYPERLINK("#問8_2!A2","Q2.「保全業務品質」の管理体制")</f>
        <v>Q2.「保全業務品質」の管理体制</v>
      </c>
      <c r="D32" s="472"/>
    </row>
    <row r="33" spans="2:13">
      <c r="D33" s="472"/>
    </row>
    <row r="34" spans="2:13">
      <c r="B34" s="472" t="str">
        <f>HYPERLINK("#問9!A1","問9.重要新規設備の導入・発注とMP情報について")</f>
        <v>問9.重要新規設備の導入・発注とMP情報について</v>
      </c>
    </row>
    <row r="35" spans="2:13">
      <c r="C35" s="472" t="str">
        <f>HYPERLINK("#問9!A3","Q1.専用機の新規導入方法")</f>
        <v>Q1.専用機の新規導入方法</v>
      </c>
    </row>
    <row r="36" spans="2:13">
      <c r="C36" s="472" t="str">
        <f>HYPERLINK("#問9!A15","Q2.汎用機の新規導入方法")</f>
        <v>Q2.汎用機の新規導入方法</v>
      </c>
    </row>
    <row r="37" spans="2:13">
      <c r="C37" s="472" t="str">
        <f>HYPERLINK("#問9!A26","Q3.MP情報の収集")</f>
        <v>Q3.MP情報の収集</v>
      </c>
    </row>
    <row r="38" spans="2:13">
      <c r="D38" s="472" t="str">
        <f>HYPERLINK("#問9!A36","SQ1.MP情報を一元的に集約している部門")</f>
        <v>SQ1.MP情報を一元的に集約している部門</v>
      </c>
    </row>
    <row r="39" spans="2:13">
      <c r="D39" s="472" t="str">
        <f>HYPERLINK("#問9!A131","SQ2.MP情報の活用")</f>
        <v>SQ2.MP情報の活用</v>
      </c>
    </row>
    <row r="40" spans="2:13">
      <c r="D40" s="472" t="str">
        <f>HYPERLINK("#問9!A140","SQ3.MP情報が活用できている理由")</f>
        <v>SQ3.MP情報が活用できている理由</v>
      </c>
    </row>
    <row r="41" spans="2:13">
      <c r="D41" s="472" t="str">
        <f>HYPERLINK("#問9!A154","SQ4.MP情報が活用できていない理由")</f>
        <v>SQ4.MP情報が活用できていない理由</v>
      </c>
    </row>
    <row r="42" spans="2:13">
      <c r="C42" s="472" t="str">
        <f>HYPERLINK("#問9!A171","Q4.MP情報の質")</f>
        <v>Q4.MP情報の質</v>
      </c>
    </row>
    <row r="44" spans="2:13">
      <c r="B44" s="472" t="str">
        <f>HYPERLINK("#問10_1!A1","問10.設備管理・設備保全に関する投入資源（人）")</f>
        <v>問10.設備管理・設備保全に関する投入資源（人）</v>
      </c>
    </row>
    <row r="45" spans="2:13" ht="18.75">
      <c r="B45" s="472"/>
      <c r="C45" s="525" t="str">
        <f>HYPERLINK("#問10_1!A2","■わが国における部門別従業員の推計")</f>
        <v>■わが国における部門別従業員の推計</v>
      </c>
    </row>
    <row r="46" spans="2:13" ht="18.75">
      <c r="C46" s="525" t="str">
        <f>HYPERLINK("#問10_1!A33","Q2.保全部門の設置状況")</f>
        <v>Q2.保全部門の設置状況</v>
      </c>
      <c r="M46" s="39"/>
    </row>
    <row r="47" spans="2:13" ht="18.75">
      <c r="D47" s="525" t="str">
        <f>HYPERLINK("#問10_1!A48","SQ1.保全部門を設置していない場合の担当部門（回答数）")</f>
        <v>SQ1.保全部門を設置していない場合の担当部門（回答数）</v>
      </c>
      <c r="M47" s="39"/>
    </row>
    <row r="48" spans="2:13" ht="18.75">
      <c r="C48" s="472"/>
      <c r="D48" s="525" t="str">
        <f>HYPERLINK("#問10_1!A73","SQ2.事業所の人員数と年齢")</f>
        <v>SQ2.事業所の人員数と年齢</v>
      </c>
      <c r="M48" s="39"/>
    </row>
    <row r="49" spans="3:13" ht="18.75">
      <c r="C49" s="472"/>
      <c r="D49" s="472"/>
      <c r="E49" s="525" t="str">
        <f>HYPERLINK("#問10_1!A74","■業種別の人員数と年齢構成（業種別）")</f>
        <v>■業種別の人員数と年齢構成（業種別）</v>
      </c>
      <c r="M49" s="39"/>
    </row>
    <row r="50" spans="3:13" ht="18.75">
      <c r="C50" s="472"/>
      <c r="D50" s="472"/>
      <c r="F50" s="525" t="str">
        <f>HYPERLINK("#問10_1!A77","①実数表")</f>
        <v>①実数表</v>
      </c>
      <c r="M50" s="39"/>
    </row>
    <row r="51" spans="3:13" ht="18.75">
      <c r="C51" s="472"/>
      <c r="D51" s="472"/>
      <c r="F51" s="525" t="str">
        <f>HYPERLINK("#問10_1!A91","②部門別人員構成")</f>
        <v>②部門別人員構成</v>
      </c>
      <c r="M51" s="39"/>
    </row>
    <row r="52" spans="3:13" ht="18.75">
      <c r="C52" s="472"/>
      <c r="D52" s="472"/>
      <c r="F52" s="525" t="str">
        <f>HYPERLINK("#問10_1!A100","③部門別年齢構成")</f>
        <v>③部門別年齢構成</v>
      </c>
      <c r="M52" s="39"/>
    </row>
    <row r="53" spans="3:13" ht="18.75">
      <c r="C53" s="472"/>
      <c r="D53" s="472"/>
      <c r="E53" s="525" t="str">
        <f>HYPERLINK("#問10_1!A114","■業種別の人員数と年齢構成（人員規模別）")</f>
        <v>■業種別の人員数と年齢構成（人員規模別）</v>
      </c>
      <c r="M53" s="39"/>
    </row>
    <row r="54" spans="3:13" ht="18.75">
      <c r="C54" s="472"/>
      <c r="D54" s="472"/>
      <c r="F54" s="525" t="str">
        <f>HYPERLINK("#問10_1!A117","①実数表")</f>
        <v>①実数表</v>
      </c>
      <c r="M54" s="39"/>
    </row>
    <row r="55" spans="3:13" ht="18.75">
      <c r="C55" s="472"/>
      <c r="D55" s="472"/>
      <c r="F55" s="525" t="str">
        <f>HYPERLINK("#問10_1!A131","②部門別人員構成")</f>
        <v>②部門別人員構成</v>
      </c>
      <c r="M55" s="39"/>
    </row>
    <row r="56" spans="3:13" ht="18.75">
      <c r="C56" s="472"/>
      <c r="D56" s="472"/>
      <c r="F56" s="525" t="str">
        <f>HYPERLINK("#問10_1!A140","③部門別年齢構成")</f>
        <v>③部門別年齢構成</v>
      </c>
      <c r="M56" s="39"/>
    </row>
    <row r="57" spans="3:13" ht="18.75">
      <c r="C57" s="472"/>
      <c r="D57" s="472"/>
      <c r="E57" s="525" t="str">
        <f>HYPERLINK("#問10_1!A160","■業種別の人員数と年齢構成（プロセスライン別）")</f>
        <v>■業種別の人員数と年齢構成（プロセスライン別）</v>
      </c>
      <c r="M57" s="39"/>
    </row>
    <row r="58" spans="3:13" ht="18.75">
      <c r="C58" s="472"/>
      <c r="F58" s="525" t="str">
        <f>HYPERLINK("#問10_1!A163","①実数表")</f>
        <v>①実数表</v>
      </c>
      <c r="M58" s="39"/>
    </row>
    <row r="59" spans="3:13" ht="18.75">
      <c r="C59" s="472"/>
      <c r="F59" s="525" t="str">
        <f>HYPERLINK("#問10_1!A177","②部門別人員構成")</f>
        <v>②部門別人員構成</v>
      </c>
      <c r="M59" s="39"/>
    </row>
    <row r="60" spans="3:13" ht="18.75">
      <c r="C60" s="472"/>
      <c r="F60" s="525" t="str">
        <f>HYPERLINK("#問10_1!A185","③部門別年齢構成")</f>
        <v>③部門別年齢構成</v>
      </c>
      <c r="M60" s="39"/>
    </row>
    <row r="61" spans="3:13" ht="18.75">
      <c r="C61" s="472"/>
      <c r="E61" s="525" t="str">
        <f>HYPERLINK("#問10_1!A198","■スキル保有者の状況")</f>
        <v>■スキル保有者の状況</v>
      </c>
      <c r="F61" s="472"/>
      <c r="M61" s="39"/>
    </row>
    <row r="62" spans="3:13" ht="18.75">
      <c r="C62" s="472"/>
      <c r="F62" s="525" t="str">
        <f>HYPERLINK("#問10_1!A201","①スキル保有者比率")</f>
        <v>①スキル保有者比率</v>
      </c>
      <c r="M62" s="39"/>
    </row>
    <row r="63" spans="3:13" ht="18" customHeight="1">
      <c r="C63" s="472"/>
      <c r="E63" s="525" t="str">
        <f>HYPERLINK("#問10_1!A211","■スキル保有者の年齢構成")</f>
        <v>■スキル保有者の年齢構成</v>
      </c>
      <c r="F63" s="472"/>
      <c r="M63" s="39"/>
    </row>
    <row r="64" spans="3:13" ht="18" customHeight="1">
      <c r="C64" s="472"/>
      <c r="E64" s="525" t="str">
        <f>HYPERLINK("#問10_1!A231","■部門従業員の職能割合")</f>
        <v>■部門従業員の職能割合</v>
      </c>
      <c r="F64" s="472"/>
      <c r="M64" s="39"/>
    </row>
    <row r="65" spans="2:13" ht="18" customHeight="1">
      <c r="C65" s="472" t="str">
        <f>HYPERLINK("#問10_Q3Q4Q5Q6!A4","Q3.設備管理に関わる人員数の増減傾向")</f>
        <v>Q3.設備管理に関わる人員数の増減傾向</v>
      </c>
      <c r="E65" s="472"/>
      <c r="F65" s="472"/>
      <c r="M65" s="39"/>
    </row>
    <row r="66" spans="2:13" ht="18" customHeight="1">
      <c r="C66" s="472" t="str">
        <f>HYPERLINK("#問10_Q3Q4Q5Q6!A49","Q4.国家技能検定「機械保全」の活用度合い")</f>
        <v>Q4.国家技能検定「機械保全」の活用度合い</v>
      </c>
      <c r="E66" s="472"/>
      <c r="F66" s="472"/>
      <c r="M66" s="39"/>
    </row>
    <row r="67" spans="2:13" ht="18" customHeight="1">
      <c r="C67" s="472" t="str">
        <f>HYPERLINK("#問10_Q3Q4Q5Q6!A62","Q5.「自主保全士」の活用度合い")</f>
        <v>Q5.「自主保全士」の活用度合い</v>
      </c>
      <c r="E67" s="472"/>
      <c r="F67" s="472"/>
      <c r="M67" s="39"/>
    </row>
    <row r="68" spans="2:13" ht="18" customHeight="1">
      <c r="C68" s="472" t="str">
        <f>HYPERLINK("#問10_Q3Q4Q5Q6!A75","Q6.「計画保全士」の活用度合い")</f>
        <v>Q6.「計画保全士」の活用度合い</v>
      </c>
      <c r="E68" s="472"/>
      <c r="F68" s="472"/>
      <c r="M68" s="39"/>
    </row>
    <row r="69" spans="2:13" ht="18" customHeight="1">
      <c r="C69" s="472"/>
      <c r="E69" s="472"/>
      <c r="F69" s="472"/>
      <c r="M69" s="39"/>
    </row>
    <row r="70" spans="2:13" ht="18" customHeight="1">
      <c r="B70" s="525" t="str">
        <f>HYPERLINK("#問11_Q1!A1","問11.設備管理・設備保全に関する投入資源（費用）について")</f>
        <v>問11.設備管理・設備保全に関する投入資源（費用）について</v>
      </c>
    </row>
    <row r="71" spans="2:13" ht="18" customHeight="1">
      <c r="C71" s="525" t="str">
        <f>HYPERLINK("#問11_Q1!A2","11-1-1.設備保全に関わる年間費用の実績")</f>
        <v>11-1-1.設備保全に関わる年間費用の実績</v>
      </c>
    </row>
    <row r="72" spans="2:13" ht="18" customHeight="1">
      <c r="D72" s="525" t="str">
        <f>HYPERLINK("#問11_Q11!A5","①業種細分類")</f>
        <v>①業種細分類</v>
      </c>
    </row>
    <row r="73" spans="2:13" ht="18" customHeight="1">
      <c r="D73" s="525" t="str">
        <f>HYPERLINK("#問11_Q1!A25","②業種別・プロセスライン別類")</f>
        <v>②業種別・プロセスライン別類</v>
      </c>
    </row>
    <row r="74" spans="2:13" ht="18" customHeight="1">
      <c r="D74" s="525" t="str">
        <f>HYPERLINK("#問11_Q1!A41","③推計総保全費額の推移（設備保全費および維持・更新投資額の推移）")</f>
        <v>③推計総保全費額の推移（設備保全費および維持・更新投資額の推移）</v>
      </c>
    </row>
    <row r="75" spans="2:13" ht="18" customHeight="1">
      <c r="C75" s="525" t="str">
        <f>HYPERLINK("#問11_Q1!A47","11-1-2.保全費推計")</f>
        <v>11-1-2.保全費推計</v>
      </c>
    </row>
    <row r="76" spans="2:13" ht="18" customHeight="1">
      <c r="D76" s="525" t="str">
        <f>HYPERLINK("#問11_Q1!A50","①業種細分類")</f>
        <v>①業種細分類</v>
      </c>
    </row>
    <row r="77" spans="2:13" ht="18" customHeight="1">
      <c r="D77" s="525" t="str">
        <f>HYPERLINK("#問11_Q1!A70","②業種別・プロセスライン別")</f>
        <v>②業種別・プロセスライン別</v>
      </c>
    </row>
    <row r="78" spans="2:13" ht="18" customHeight="1">
      <c r="C78" s="525" t="str">
        <f>HYPERLINK("#問11_Q1!A86","11-1-3.維持更新投資費")</f>
        <v>11-1-3.維持更新投資費</v>
      </c>
      <c r="D78" s="472"/>
    </row>
    <row r="79" spans="2:13" ht="18" customHeight="1">
      <c r="C79" s="472"/>
      <c r="D79" s="525" t="str">
        <f>HYPERLINK("#問11_Q1!A89","①業種細分類")</f>
        <v>①業種細分類</v>
      </c>
    </row>
    <row r="80" spans="2:13" ht="18" customHeight="1">
      <c r="C80" s="472"/>
      <c r="D80" s="525" t="str">
        <f>HYPERLINK("#問11_Q1!A109","②業種別・プロセスライン別")</f>
        <v>②業種別・プロセスライン別</v>
      </c>
    </row>
    <row r="81" spans="2:4" ht="18" customHeight="1">
      <c r="C81" s="525" t="str">
        <f>HYPERLINK("#問11_Q1!A125","11-1-4-1.総保全費に関わる外注費")</f>
        <v>11-1-4-1.総保全費に関わる外注費</v>
      </c>
      <c r="D81" s="474"/>
    </row>
    <row r="82" spans="2:4" ht="18" customHeight="1">
      <c r="C82" s="525" t="str">
        <f>HYPERLINK("#問11_Q1!A138","11-1-4-2.外注費に占める保全に関わる費用割合")</f>
        <v>11-1-4-2.外注費に占める保全に関わる費用割合</v>
      </c>
      <c r="D82" s="474"/>
    </row>
    <row r="83" spans="2:4" ht="18" customHeight="1">
      <c r="C83" s="525" t="str">
        <f>HYPERLINK("#問11_Q1!A150","11-1-5.設備診断および検査に関わる費用")</f>
        <v>11-1-5.設備診断および検査に関わる費用</v>
      </c>
      <c r="D83" s="472"/>
    </row>
    <row r="84" spans="2:4" ht="18" customHeight="1">
      <c r="C84" s="525" t="str">
        <f>HYPERLINK("#問11_Q1!A151","11-1--5-1.設備診断および検査の外注状況")</f>
        <v>11-1--5-1.設備診断および検査の外注状況</v>
      </c>
      <c r="D84" s="472"/>
    </row>
    <row r="85" spans="2:4" ht="18" customHeight="1">
      <c r="C85" s="525" t="str">
        <f>HYPERLINK("#問11_Q1!A163","11-1-5-2.設備診断および検査用割合の変化")</f>
        <v>11-1-5-2.設備診断および検査用割合の変化</v>
      </c>
      <c r="D85" s="472"/>
    </row>
    <row r="86" spans="2:4" ht="18" customHeight="1">
      <c r="C86" s="525" t="str">
        <f>HYPERLINK("#問11_Q1_6!A2","11-1-6.保全費の実績 ")</f>
        <v xml:space="preserve">11-1-6.保全費の実績 </v>
      </c>
    </row>
    <row r="87" spans="2:4" ht="18" customHeight="1">
      <c r="C87" s="525" t="str">
        <f>HYPERLINK("#問11_Q1_7!A2","11-1-7.「総保全費」の予算対象")</f>
        <v>11-1-7.「総保全費」の予算対象</v>
      </c>
    </row>
    <row r="88" spans="2:4" ht="18" customHeight="1">
      <c r="C88" s="525" t="str">
        <f>HYPERLINK("#問11_Q1_8!A2","11-1-8.総保全費を決定する基準")</f>
        <v>11-1-8.総保全費を決定する基準</v>
      </c>
    </row>
    <row r="89" spans="2:4" ht="18" customHeight="1">
      <c r="C89" s="525" t="str">
        <f>HYPERLINK("#問11_Q2!A2","11-2.「保全費」の性格別分類")</f>
        <v>11-2.「保全費」の性格別分類</v>
      </c>
      <c r="D89" s="472"/>
    </row>
    <row r="90" spans="2:4" ht="18" customHeight="1">
      <c r="C90" s="525" t="str">
        <f>HYPERLINK("#問11_Q3_1_1!A2","11-3.設備投資および設備管理に対する投資傾向")</f>
        <v>11-3.設備投資および設備管理に対する投資傾向</v>
      </c>
      <c r="D90" s="472"/>
    </row>
    <row r="91" spans="2:4" ht="18" customHeight="1">
      <c r="D91" s="525" t="str">
        <f>HYPERLINK("#問11_Q3_1_1!A3","11-3-1.前年と比較した投資傾向")</f>
        <v>11-3-1.前年と比較した投資傾向</v>
      </c>
    </row>
    <row r="92" spans="2:4" ht="18" customHeight="1">
      <c r="D92" s="525" t="str">
        <f>HYPERLINK("#問11_Q3_1_2!A3","11-3-2.2050年カーボンニュートラルへの対応")</f>
        <v>11-3-2.2050年カーボンニュートラルへの対応</v>
      </c>
    </row>
    <row r="93" spans="2:4" ht="18" customHeight="1"/>
    <row r="94" spans="2:4" ht="18" customHeight="1">
      <c r="B94" s="472" t="str">
        <f>HYPERLINK("#問12!A1","問12.TPMの取り組みについて")</f>
        <v>問12.TPMの取り組みについて</v>
      </c>
    </row>
    <row r="95" spans="2:4" ht="18" customHeight="1">
      <c r="C95" s="472" t="str">
        <f>HYPERLINK("#問12!A2","Q1.TPMについて")</f>
        <v>Q1.TPMについて</v>
      </c>
    </row>
    <row r="96" spans="2:4" ht="18" customHeight="1">
      <c r="C96" s="472" t="str">
        <f>HYPERLINK("#問12!A13","Q2.TPM活動の実施について")</f>
        <v>Q2.TPM活動の実施について</v>
      </c>
      <c r="D96" s="472"/>
    </row>
    <row r="97" spans="2:6" ht="18" customHeight="1">
      <c r="D97" s="472" t="str">
        <f>HYPERLINK("#問12!A22","SQ1.（TPMを実施の場合）TPM活動の状況")</f>
        <v>SQ1.（TPMを実施の場合）TPM活動の状況</v>
      </c>
      <c r="E97" s="472"/>
    </row>
    <row r="98" spans="2:6" ht="18" customHeight="1">
      <c r="D98" s="472" t="str">
        <f>HYPERLINK("#問12!A33","SQ2 （TPMを実施の場合）重点取組み項目")</f>
        <v>SQ2 （TPMを実施の場合）重点取組み項目</v>
      </c>
      <c r="F98" s="472"/>
    </row>
    <row r="99" spans="2:6" ht="18" customHeight="1">
      <c r="C99" s="472" t="str">
        <f>HYPERLINK("#問12!A58","Q3. （TPM未実施の場合）活動への認識")</f>
        <v>Q3. （TPM未実施の場合）活動への認識</v>
      </c>
      <c r="F99" s="472"/>
    </row>
    <row r="100" spans="2:6" ht="18" customHeight="1">
      <c r="C100" s="472" t="str">
        <f>HYPERLINK("#問12_Q2_問5!A4","問12SQ2①②と問5のクロス")</f>
        <v>問12SQ2①②と問5のクロス</v>
      </c>
      <c r="F100" s="472"/>
    </row>
    <row r="101" spans="2:6" ht="18" customHeight="1">
      <c r="F101" s="472"/>
    </row>
    <row r="102" spans="2:6" ht="18" customHeight="1">
      <c r="B102" s="472" t="str">
        <f>HYPERLINK("#問13!A1","問13.TPMと国際規格・認証について")</f>
        <v>問13.TPMと国際規格・認証について</v>
      </c>
    </row>
    <row r="103" spans="2:6" ht="18" customHeight="1">
      <c r="C103" s="472" t="str">
        <f>HYPERLINK("#問13!A2","Q1.TPMの規格化・標準化")</f>
        <v>Q1.TPMの規格化・標準化</v>
      </c>
    </row>
    <row r="104" spans="2:6" ht="18" customHeight="1">
      <c r="C104" s="472" t="str">
        <f>HYPERLINK("#問13!A13","Q2.TPMの規格化・標準化によるTPMの位置付け")</f>
        <v>Q2.TPMの規格化・標準化によるTPMの位置付け</v>
      </c>
    </row>
    <row r="105" spans="2:6" ht="18" customHeight="1">
      <c r="D105" s="472" t="str">
        <f>HYPERLINK("#問13!A26","SQ1.TPMの重要性や必要性が高まる点")</f>
        <v>SQ1.TPMの重要性や必要性が高まる点</v>
      </c>
    </row>
    <row r="106" spans="2:6" ht="18" customHeight="1">
      <c r="C106" s="472" t="str">
        <f>HYPERLINK("#問13!A40","Q3.TPMの規格化・標準化による現場活動への影響")</f>
        <v>Q3.TPMの規格化・標準化による現場活動への影響</v>
      </c>
    </row>
    <row r="107" spans="2:6" ht="18" customHeight="1">
      <c r="C107" s="472" t="str">
        <f>HYPERLINK("#問13!A94","Q4.IATFの認証取得について")</f>
        <v>Q4.IATFの認証取得について</v>
      </c>
    </row>
    <row r="108" spans="2:6" ht="18" customHeight="1"/>
    <row r="109" spans="2:6" ht="18" customHeight="1">
      <c r="B109" s="472" t="str">
        <f>HYPERLINK("#問14!A2","問14.海外（国外）生産状況について")</f>
        <v>問14.海外（国外）生産状況について</v>
      </c>
    </row>
    <row r="110" spans="2:6" ht="18" customHeight="1">
      <c r="C110" s="472" t="str">
        <f>HYPERLINK("#問14!A3","Q1.海外生産割合の傾向")</f>
        <v>Q1.海外生産割合の傾向</v>
      </c>
    </row>
    <row r="111" spans="2:6" ht="18" customHeight="1">
      <c r="D111" s="472" t="str">
        <f>HYPERLINK("#問14!A15","SQ1.2021年度に海外展開した地域")</f>
        <v>SQ1.2021年度に海外展開した地域</v>
      </c>
    </row>
    <row r="112" spans="2:6" ht="18" customHeight="1">
      <c r="C112" s="472" t="str">
        <f>HYPERLINK("#問14!A31","Q2.海外生産現地の問題点")</f>
        <v>Q2.海外生産現地の問題点</v>
      </c>
    </row>
    <row r="113" spans="2:3" ht="18" customHeight="1">
      <c r="C113" s="472" t="str">
        <f>HYPERLINK("#問14!A52","Q3.海外（国外）生産シフトの対応")</f>
        <v>Q3.海外（国外）生産シフトの対応</v>
      </c>
    </row>
    <row r="114" spans="2:3" ht="18" customHeight="1"/>
    <row r="115" spans="2:3" ht="18" customHeight="1">
      <c r="B115" s="472" t="str">
        <f>HYPERLINK("#問15!A1","問15.エンジニアリング会社、保守整備・検査関連会社の技術")</f>
        <v>問15.エンジニアリング会社、保守整備・検査関連会社の技術</v>
      </c>
    </row>
    <row r="116" spans="2:3" ht="18" customHeight="1">
      <c r="C116" s="472" t="str">
        <f>HYPERLINK("#問15!A2","Q1.設備管理課題への貢献")</f>
        <v>Q1.設備管理課題への貢献</v>
      </c>
    </row>
    <row r="117" spans="2:3" ht="18" customHeight="1">
      <c r="C117" s="472" t="str">
        <f>HYPERLINK("#問15!A31","Q2.技術の提供形態")</f>
        <v>Q2.技術の提供形態</v>
      </c>
    </row>
    <row r="118" spans="2:3" ht="18" customHeight="1">
      <c r="C118" s="472" t="str">
        <f>HYPERLINK("#問15!A49","Q1とQ2のクロス")</f>
        <v>Q1とQ2のクロス</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FBA0C-91B7-4B99-85F9-72D413B99B32}">
  <dimension ref="A1:S15"/>
  <sheetViews>
    <sheetView zoomScale="55" zoomScaleNormal="55" workbookViewId="0"/>
  </sheetViews>
  <sheetFormatPr defaultColWidth="8.625" defaultRowHeight="16.5"/>
  <cols>
    <col min="1" max="1" width="2.625" style="5" customWidth="1"/>
    <col min="2" max="2" width="30.625" style="5" customWidth="1"/>
    <col min="3" max="19" width="10.125" style="5" customWidth="1"/>
    <col min="20" max="16384" width="8.625" style="5"/>
  </cols>
  <sheetData>
    <row r="1" spans="1:19">
      <c r="A1" s="5" t="s">
        <v>515</v>
      </c>
    </row>
    <row r="2" spans="1:19">
      <c r="A2" s="5" t="s">
        <v>910</v>
      </c>
    </row>
    <row r="5" spans="1:19" ht="17.25" thickBot="1">
      <c r="S5" s="6" t="s">
        <v>5</v>
      </c>
    </row>
    <row r="6" spans="1:19">
      <c r="B6" s="556"/>
      <c r="C6" s="558" t="s">
        <v>1151</v>
      </c>
      <c r="D6" s="556" t="s">
        <v>336</v>
      </c>
      <c r="E6" s="560"/>
      <c r="F6" s="557"/>
      <c r="G6" s="578" t="s">
        <v>337</v>
      </c>
      <c r="H6" s="576"/>
      <c r="I6" s="576"/>
      <c r="J6" s="576"/>
      <c r="K6" s="576"/>
      <c r="L6" s="576"/>
      <c r="M6" s="576"/>
      <c r="N6" s="576"/>
      <c r="O6" s="577" t="s">
        <v>397</v>
      </c>
      <c r="P6" s="578" t="s">
        <v>354</v>
      </c>
      <c r="Q6" s="577"/>
      <c r="R6" s="578" t="s">
        <v>355</v>
      </c>
      <c r="S6" s="579"/>
    </row>
    <row r="7" spans="1:19" ht="50.25" thickBot="1">
      <c r="B7" s="599"/>
      <c r="C7" s="559"/>
      <c r="D7" s="291" t="s">
        <v>1152</v>
      </c>
      <c r="E7" s="292" t="s">
        <v>1153</v>
      </c>
      <c r="F7" s="330" t="s">
        <v>494</v>
      </c>
      <c r="G7" s="291" t="s">
        <v>495</v>
      </c>
      <c r="H7" s="292" t="s">
        <v>345</v>
      </c>
      <c r="I7" s="292" t="s">
        <v>878</v>
      </c>
      <c r="J7" s="292" t="s">
        <v>1154</v>
      </c>
      <c r="K7" s="292" t="s">
        <v>480</v>
      </c>
      <c r="L7" s="292" t="s">
        <v>466</v>
      </c>
      <c r="M7" s="292" t="s">
        <v>350</v>
      </c>
      <c r="N7" s="292" t="s">
        <v>351</v>
      </c>
      <c r="O7" s="600"/>
      <c r="P7" s="291" t="s">
        <v>356</v>
      </c>
      <c r="Q7" s="406" t="s">
        <v>1155</v>
      </c>
      <c r="R7" s="291" t="s">
        <v>1156</v>
      </c>
      <c r="S7" s="330" t="s">
        <v>1157</v>
      </c>
    </row>
    <row r="8" spans="1:19" ht="24" customHeight="1">
      <c r="B8" s="276" t="s">
        <v>442</v>
      </c>
      <c r="C8" s="276">
        <v>50.434782608695649</v>
      </c>
      <c r="D8" s="277">
        <v>54.237288135593218</v>
      </c>
      <c r="E8" s="171">
        <v>47.058823529411761</v>
      </c>
      <c r="F8" s="172">
        <v>40</v>
      </c>
      <c r="G8" s="277">
        <v>58.571428571428577</v>
      </c>
      <c r="H8" s="171">
        <v>80</v>
      </c>
      <c r="I8" s="171">
        <v>43.75</v>
      </c>
      <c r="J8" s="171">
        <v>50.980392156862742</v>
      </c>
      <c r="K8" s="171">
        <v>45</v>
      </c>
      <c r="L8" s="171">
        <v>44.444444444444443</v>
      </c>
      <c r="M8" s="171">
        <v>28.571428571428569</v>
      </c>
      <c r="N8" s="171">
        <v>36.363636363636367</v>
      </c>
      <c r="O8" s="305">
        <v>53.061224489795919</v>
      </c>
      <c r="P8" s="277">
        <v>76.470588235294116</v>
      </c>
      <c r="Q8" s="305">
        <v>51.282051282051277</v>
      </c>
      <c r="R8" s="277">
        <v>46.938775510204081</v>
      </c>
      <c r="S8" s="172">
        <v>51.327433628318587</v>
      </c>
    </row>
    <row r="9" spans="1:19" ht="24" customHeight="1">
      <c r="B9" s="279" t="s">
        <v>443</v>
      </c>
      <c r="C9" s="279">
        <v>69.565217391304344</v>
      </c>
      <c r="D9" s="280">
        <v>71.186440677966104</v>
      </c>
      <c r="E9" s="168">
        <v>65.686274509803923</v>
      </c>
      <c r="F9" s="169">
        <v>90</v>
      </c>
      <c r="G9" s="280">
        <v>75.714285714285708</v>
      </c>
      <c r="H9" s="168">
        <v>80</v>
      </c>
      <c r="I9" s="168">
        <v>56.25</v>
      </c>
      <c r="J9" s="168">
        <v>60.784313725490193</v>
      </c>
      <c r="K9" s="168">
        <v>80</v>
      </c>
      <c r="L9" s="168">
        <v>66.666666666666657</v>
      </c>
      <c r="M9" s="168">
        <v>57.142857142857139</v>
      </c>
      <c r="N9" s="168">
        <v>81.818181818181827</v>
      </c>
      <c r="O9" s="306">
        <v>73.469387755102048</v>
      </c>
      <c r="P9" s="280">
        <v>94.117647058823522</v>
      </c>
      <c r="Q9" s="306">
        <v>79.487179487179489</v>
      </c>
      <c r="R9" s="280">
        <v>65.306122448979593</v>
      </c>
      <c r="S9" s="169">
        <v>73.451327433628322</v>
      </c>
    </row>
    <row r="10" spans="1:19" ht="24" customHeight="1">
      <c r="B10" s="279" t="s">
        <v>444</v>
      </c>
      <c r="C10" s="279">
        <v>27.826086956521738</v>
      </c>
      <c r="D10" s="280">
        <v>26.271186440677969</v>
      </c>
      <c r="E10" s="168">
        <v>29.411764705882355</v>
      </c>
      <c r="F10" s="169">
        <v>30</v>
      </c>
      <c r="G10" s="280">
        <v>17.142857142857142</v>
      </c>
      <c r="H10" s="168">
        <v>30</v>
      </c>
      <c r="I10" s="168">
        <v>31.25</v>
      </c>
      <c r="J10" s="168">
        <v>39.215686274509807</v>
      </c>
      <c r="K10" s="168">
        <v>15</v>
      </c>
      <c r="L10" s="168">
        <v>33.333333333333329</v>
      </c>
      <c r="M10" s="168">
        <v>42.857142857142854</v>
      </c>
      <c r="N10" s="168">
        <v>31.818181818181817</v>
      </c>
      <c r="O10" s="306">
        <v>18.367346938775512</v>
      </c>
      <c r="P10" s="280">
        <v>23.52941176470588</v>
      </c>
      <c r="Q10" s="306">
        <v>25.641025641025639</v>
      </c>
      <c r="R10" s="280">
        <v>14.285714285714285</v>
      </c>
      <c r="S10" s="169">
        <v>29.20353982300885</v>
      </c>
    </row>
    <row r="11" spans="1:19" ht="24" customHeight="1">
      <c r="B11" s="279" t="s">
        <v>445</v>
      </c>
      <c r="C11" s="279">
        <v>33.478260869565219</v>
      </c>
      <c r="D11" s="280">
        <v>48.305084745762713</v>
      </c>
      <c r="E11" s="168">
        <v>14.705882352941178</v>
      </c>
      <c r="F11" s="169">
        <v>50</v>
      </c>
      <c r="G11" s="280">
        <v>61.428571428571431</v>
      </c>
      <c r="H11" s="168">
        <v>40</v>
      </c>
      <c r="I11" s="168">
        <v>15.625</v>
      </c>
      <c r="J11" s="168">
        <v>19.607843137254903</v>
      </c>
      <c r="K11" s="168">
        <v>5</v>
      </c>
      <c r="L11" s="168">
        <v>5.5555555555555554</v>
      </c>
      <c r="M11" s="168">
        <v>42.857142857142854</v>
      </c>
      <c r="N11" s="168">
        <v>45.454545454545453</v>
      </c>
      <c r="O11" s="306">
        <v>61.224489795918366</v>
      </c>
      <c r="P11" s="280">
        <v>76.470588235294116</v>
      </c>
      <c r="Q11" s="306">
        <v>12.820512820512819</v>
      </c>
      <c r="R11" s="280">
        <v>32.653061224489797</v>
      </c>
      <c r="S11" s="169">
        <v>30.088495575221241</v>
      </c>
    </row>
    <row r="12" spans="1:19" ht="24" customHeight="1">
      <c r="B12" s="279" t="s">
        <v>446</v>
      </c>
      <c r="C12" s="279">
        <v>19.130434782608695</v>
      </c>
      <c r="D12" s="280">
        <v>21.1864406779661</v>
      </c>
      <c r="E12" s="168">
        <v>16.666666666666664</v>
      </c>
      <c r="F12" s="169">
        <v>20</v>
      </c>
      <c r="G12" s="280">
        <v>27.142857142857142</v>
      </c>
      <c r="H12" s="168">
        <v>20</v>
      </c>
      <c r="I12" s="168">
        <v>28.125</v>
      </c>
      <c r="J12" s="168">
        <v>7.8431372549019605</v>
      </c>
      <c r="K12" s="168">
        <v>10</v>
      </c>
      <c r="L12" s="168">
        <v>11.111111111111111</v>
      </c>
      <c r="M12" s="168">
        <v>14.285714285714285</v>
      </c>
      <c r="N12" s="168">
        <v>22.727272727272727</v>
      </c>
      <c r="O12" s="306">
        <v>34.693877551020407</v>
      </c>
      <c r="P12" s="280">
        <v>41.17647058823529</v>
      </c>
      <c r="Q12" s="306">
        <v>15.384615384615385</v>
      </c>
      <c r="R12" s="280">
        <v>24.489795918367346</v>
      </c>
      <c r="S12" s="169">
        <v>16.814159292035399</v>
      </c>
    </row>
    <row r="13" spans="1:19" ht="24" customHeight="1">
      <c r="B13" s="279" t="s">
        <v>447</v>
      </c>
      <c r="C13" s="279">
        <v>67.826086956521735</v>
      </c>
      <c r="D13" s="280">
        <v>73.728813559322035</v>
      </c>
      <c r="E13" s="168">
        <v>63.725490196078425</v>
      </c>
      <c r="F13" s="169">
        <v>40</v>
      </c>
      <c r="G13" s="280">
        <v>82.857142857142861</v>
      </c>
      <c r="H13" s="168">
        <v>80</v>
      </c>
      <c r="I13" s="168">
        <v>75</v>
      </c>
      <c r="J13" s="168">
        <v>56.862745098039213</v>
      </c>
      <c r="K13" s="168">
        <v>70</v>
      </c>
      <c r="L13" s="168">
        <v>55.555555555555557</v>
      </c>
      <c r="M13" s="168">
        <v>14.285714285714285</v>
      </c>
      <c r="N13" s="168">
        <v>54.54545454545454</v>
      </c>
      <c r="O13" s="306">
        <v>81.632653061224488</v>
      </c>
      <c r="P13" s="280">
        <v>94.117647058823522</v>
      </c>
      <c r="Q13" s="306">
        <v>58.974358974358978</v>
      </c>
      <c r="R13" s="280">
        <v>91.83673469387756</v>
      </c>
      <c r="S13" s="169">
        <v>56.637168141592923</v>
      </c>
    </row>
    <row r="14" spans="1:19" ht="24" customHeight="1">
      <c r="B14" s="279" t="s">
        <v>448</v>
      </c>
      <c r="C14" s="279">
        <v>43.478260869565219</v>
      </c>
      <c r="D14" s="280">
        <v>46.610169491525419</v>
      </c>
      <c r="E14" s="168">
        <v>41.17647058823529</v>
      </c>
      <c r="F14" s="169">
        <v>30</v>
      </c>
      <c r="G14" s="280">
        <v>57.142857142857139</v>
      </c>
      <c r="H14" s="168">
        <v>40</v>
      </c>
      <c r="I14" s="168">
        <v>43.75</v>
      </c>
      <c r="J14" s="168">
        <v>39.215686274509807</v>
      </c>
      <c r="K14" s="168">
        <v>35</v>
      </c>
      <c r="L14" s="168">
        <v>33.333333333333329</v>
      </c>
      <c r="M14" s="168">
        <v>28.571428571428569</v>
      </c>
      <c r="N14" s="168">
        <v>31.818181818181817</v>
      </c>
      <c r="O14" s="306">
        <v>61.224489795918366</v>
      </c>
      <c r="P14" s="280">
        <v>88.235294117647058</v>
      </c>
      <c r="Q14" s="306">
        <v>30.76923076923077</v>
      </c>
      <c r="R14" s="280">
        <v>46.938775510204081</v>
      </c>
      <c r="S14" s="169">
        <v>35.398230088495573</v>
      </c>
    </row>
    <row r="15" spans="1:19" ht="24" customHeight="1" thickBot="1">
      <c r="B15" s="282" t="s">
        <v>74</v>
      </c>
      <c r="C15" s="282">
        <v>0.86956521739130432</v>
      </c>
      <c r="D15" s="339">
        <v>0</v>
      </c>
      <c r="E15" s="191">
        <v>0.98039215686274506</v>
      </c>
      <c r="F15" s="192">
        <v>10</v>
      </c>
      <c r="G15" s="339">
        <v>0</v>
      </c>
      <c r="H15" s="271">
        <v>0</v>
      </c>
      <c r="I15" s="271">
        <v>0</v>
      </c>
      <c r="J15" s="191">
        <v>1.9607843137254901</v>
      </c>
      <c r="K15" s="271">
        <v>0</v>
      </c>
      <c r="L15" s="271">
        <v>0</v>
      </c>
      <c r="M15" s="271">
        <v>0</v>
      </c>
      <c r="N15" s="191">
        <v>4.5454545454545459</v>
      </c>
      <c r="O15" s="333">
        <v>0</v>
      </c>
      <c r="P15" s="339">
        <v>0</v>
      </c>
      <c r="Q15" s="333">
        <v>0</v>
      </c>
      <c r="R15" s="339">
        <v>0</v>
      </c>
      <c r="S15" s="192">
        <v>1.7699115044247788</v>
      </c>
    </row>
  </sheetData>
  <mergeCells count="7">
    <mergeCell ref="R6:S6"/>
    <mergeCell ref="B6:B7"/>
    <mergeCell ref="G6:N6"/>
    <mergeCell ref="O6:O7"/>
    <mergeCell ref="P6:Q6"/>
    <mergeCell ref="D6:F6"/>
    <mergeCell ref="C6:C7"/>
  </mergeCells>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6BBB4-E2FA-4098-97BA-74D2C80206CC}">
  <dimension ref="A1:G101"/>
  <sheetViews>
    <sheetView zoomScale="10" zoomScaleNormal="10" workbookViewId="0">
      <selection activeCell="A2" sqref="A2"/>
    </sheetView>
  </sheetViews>
  <sheetFormatPr defaultColWidth="8.625" defaultRowHeight="16.5"/>
  <cols>
    <col min="1" max="1" width="2.625" style="5" customWidth="1"/>
    <col min="2" max="2" width="18.625" style="5" customWidth="1"/>
    <col min="3" max="7" width="12.625" style="5" customWidth="1"/>
    <col min="8" max="16384" width="8.625" style="5"/>
  </cols>
  <sheetData>
    <row r="1" spans="1:7">
      <c r="A1" s="5" t="s">
        <v>516</v>
      </c>
    </row>
    <row r="2" spans="1:7">
      <c r="A2" s="5" t="s">
        <v>1314</v>
      </c>
    </row>
    <row r="3" spans="1:7">
      <c r="A3" s="5" t="s">
        <v>1315</v>
      </c>
    </row>
    <row r="7" spans="1:7">
      <c r="A7" s="5" t="s">
        <v>1288</v>
      </c>
    </row>
    <row r="8" spans="1:7">
      <c r="A8" s="5" t="s">
        <v>1289</v>
      </c>
    </row>
    <row r="9" spans="1:7" ht="17.25" thickBot="1">
      <c r="G9" s="6" t="s">
        <v>5</v>
      </c>
    </row>
    <row r="10" spans="1:7">
      <c r="B10" s="601"/>
      <c r="C10" s="603" t="s">
        <v>1290</v>
      </c>
      <c r="D10" s="604"/>
      <c r="E10" s="605"/>
      <c r="F10" s="603" t="s">
        <v>1291</v>
      </c>
      <c r="G10" s="605"/>
    </row>
    <row r="11" spans="1:7" ht="17.25" thickBot="1">
      <c r="B11" s="602"/>
      <c r="C11" s="7" t="s">
        <v>1</v>
      </c>
      <c r="D11" s="8" t="s">
        <v>2</v>
      </c>
      <c r="E11" s="9" t="s">
        <v>3</v>
      </c>
      <c r="F11" s="7" t="s">
        <v>1292</v>
      </c>
      <c r="G11" s="10" t="s">
        <v>1293</v>
      </c>
    </row>
    <row r="12" spans="1:7" ht="24" customHeight="1" thickBot="1">
      <c r="B12" s="11" t="s">
        <v>1294</v>
      </c>
      <c r="C12" s="12">
        <v>18.3</v>
      </c>
      <c r="D12" s="13">
        <v>52</v>
      </c>
      <c r="E12" s="14">
        <v>29.7</v>
      </c>
      <c r="F12" s="12">
        <v>25.9</v>
      </c>
      <c r="G12" s="15">
        <v>74.099999999999994</v>
      </c>
    </row>
    <row r="13" spans="1:7" ht="24" customHeight="1" thickBot="1">
      <c r="B13" s="11" t="s">
        <v>1295</v>
      </c>
      <c r="C13" s="12">
        <v>21.4</v>
      </c>
      <c r="D13" s="13">
        <v>45.9</v>
      </c>
      <c r="E13" s="14">
        <v>32.700000000000003</v>
      </c>
      <c r="F13" s="12">
        <v>33.9</v>
      </c>
      <c r="G13" s="15">
        <v>66.099999999999994</v>
      </c>
    </row>
    <row r="14" spans="1:7" ht="24" customHeight="1" thickBot="1">
      <c r="B14" s="11" t="s">
        <v>1296</v>
      </c>
      <c r="C14" s="12">
        <v>15.151515151515152</v>
      </c>
      <c r="D14" s="13">
        <v>53.679653679653683</v>
      </c>
      <c r="E14" s="14">
        <v>31.168831168831169</v>
      </c>
      <c r="F14" s="12">
        <v>20.888888888888889</v>
      </c>
      <c r="G14" s="15">
        <v>79.111111111111114</v>
      </c>
    </row>
    <row r="16" spans="1:7">
      <c r="A16" s="5" t="s">
        <v>1297</v>
      </c>
    </row>
    <row r="17" spans="1:7" ht="17.25" thickBot="1">
      <c r="G17" s="6" t="s">
        <v>5</v>
      </c>
    </row>
    <row r="18" spans="1:7">
      <c r="B18" s="601"/>
      <c r="C18" s="603" t="s">
        <v>1290</v>
      </c>
      <c r="D18" s="604"/>
      <c r="E18" s="605"/>
      <c r="F18" s="603" t="s">
        <v>1291</v>
      </c>
      <c r="G18" s="605"/>
    </row>
    <row r="19" spans="1:7" ht="17.25" thickBot="1">
      <c r="B19" s="602"/>
      <c r="C19" s="7" t="s">
        <v>1</v>
      </c>
      <c r="D19" s="8" t="s">
        <v>2</v>
      </c>
      <c r="E19" s="9" t="s">
        <v>3</v>
      </c>
      <c r="F19" s="7" t="s">
        <v>1292</v>
      </c>
      <c r="G19" s="10" t="s">
        <v>1293</v>
      </c>
    </row>
    <row r="20" spans="1:7" ht="24" customHeight="1" thickBot="1">
      <c r="B20" s="11" t="s">
        <v>1298</v>
      </c>
      <c r="C20" s="12">
        <v>15.151515151515152</v>
      </c>
      <c r="D20" s="13">
        <v>53.679653679653683</v>
      </c>
      <c r="E20" s="14">
        <v>31.168831168831169</v>
      </c>
      <c r="F20" s="12">
        <v>20.888888888888889</v>
      </c>
      <c r="G20" s="15">
        <v>79.111111111111114</v>
      </c>
    </row>
    <row r="21" spans="1:7" ht="24" customHeight="1">
      <c r="B21" s="16" t="s">
        <v>1299</v>
      </c>
      <c r="C21" s="17">
        <v>17.647058823529413</v>
      </c>
      <c r="D21" s="18">
        <v>53.781512605042018</v>
      </c>
      <c r="E21" s="19">
        <v>28.571428571428569</v>
      </c>
      <c r="F21" s="17">
        <v>22.222222222222221</v>
      </c>
      <c r="G21" s="20">
        <v>77.777777777777786</v>
      </c>
    </row>
    <row r="22" spans="1:7" ht="24" customHeight="1">
      <c r="B22" s="21" t="s">
        <v>1300</v>
      </c>
      <c r="C22" s="22">
        <v>13.461538461538462</v>
      </c>
      <c r="D22" s="23">
        <v>50</v>
      </c>
      <c r="E22" s="24">
        <v>36.538461538461533</v>
      </c>
      <c r="F22" s="22">
        <v>18.811881188118811</v>
      </c>
      <c r="G22" s="25">
        <v>81.188118811881196</v>
      </c>
    </row>
    <row r="23" spans="1:7" ht="24" customHeight="1" thickBot="1">
      <c r="B23" s="26" t="s">
        <v>280</v>
      </c>
      <c r="C23" s="27">
        <v>0</v>
      </c>
      <c r="D23" s="28">
        <v>100</v>
      </c>
      <c r="E23" s="29">
        <v>0</v>
      </c>
      <c r="F23" s="27">
        <v>28.571428571428569</v>
      </c>
      <c r="G23" s="30">
        <v>71.428571428571431</v>
      </c>
    </row>
    <row r="25" spans="1:7">
      <c r="A25" s="5" t="s">
        <v>1301</v>
      </c>
    </row>
    <row r="26" spans="1:7" ht="17.25" thickBot="1">
      <c r="G26" s="6" t="s">
        <v>5</v>
      </c>
    </row>
    <row r="27" spans="1:7">
      <c r="B27" s="601"/>
      <c r="C27" s="603" t="s">
        <v>1290</v>
      </c>
      <c r="D27" s="604"/>
      <c r="E27" s="605"/>
      <c r="F27" s="603" t="s">
        <v>1291</v>
      </c>
      <c r="G27" s="605"/>
    </row>
    <row r="28" spans="1:7" ht="17.25" thickBot="1">
      <c r="B28" s="602"/>
      <c r="C28" s="7" t="s">
        <v>1</v>
      </c>
      <c r="D28" s="8" t="s">
        <v>2</v>
      </c>
      <c r="E28" s="9" t="s">
        <v>3</v>
      </c>
      <c r="F28" s="7" t="s">
        <v>1292</v>
      </c>
      <c r="G28" s="10" t="s">
        <v>1293</v>
      </c>
    </row>
    <row r="29" spans="1:7" ht="36" customHeight="1">
      <c r="B29" s="31" t="s">
        <v>1302</v>
      </c>
      <c r="C29" s="17">
        <v>14.492753623188406</v>
      </c>
      <c r="D29" s="18">
        <v>59.420289855072461</v>
      </c>
      <c r="E29" s="19">
        <v>26.086956521739129</v>
      </c>
      <c r="F29" s="17">
        <v>19.402985074626866</v>
      </c>
      <c r="G29" s="20">
        <v>80.597014925373131</v>
      </c>
    </row>
    <row r="30" spans="1:7" ht="36" customHeight="1">
      <c r="B30" s="32" t="s">
        <v>345</v>
      </c>
      <c r="C30" s="22">
        <v>10</v>
      </c>
      <c r="D30" s="23">
        <v>60</v>
      </c>
      <c r="E30" s="24">
        <v>30</v>
      </c>
      <c r="F30" s="22">
        <v>10</v>
      </c>
      <c r="G30" s="25">
        <v>90</v>
      </c>
    </row>
    <row r="31" spans="1:7" ht="36" customHeight="1">
      <c r="B31" s="32" t="s">
        <v>1303</v>
      </c>
      <c r="C31" s="22">
        <v>16.129032258064516</v>
      </c>
      <c r="D31" s="23">
        <v>38.70967741935484</v>
      </c>
      <c r="E31" s="24">
        <v>45.161290322580641</v>
      </c>
      <c r="F31" s="22">
        <v>26.666666666666668</v>
      </c>
      <c r="G31" s="25">
        <v>73.333333333333329</v>
      </c>
    </row>
    <row r="32" spans="1:7" ht="36" customHeight="1">
      <c r="B32" s="32" t="s">
        <v>427</v>
      </c>
      <c r="C32" s="22">
        <v>18.518518518518519</v>
      </c>
      <c r="D32" s="23">
        <v>51.851851851851848</v>
      </c>
      <c r="E32" s="24">
        <v>29.629629629629626</v>
      </c>
      <c r="F32" s="22">
        <v>20.754716981132077</v>
      </c>
      <c r="G32" s="25">
        <v>79.245283018867923</v>
      </c>
    </row>
    <row r="33" spans="1:7" ht="36" customHeight="1">
      <c r="B33" s="32" t="s">
        <v>348</v>
      </c>
      <c r="C33" s="22">
        <v>20</v>
      </c>
      <c r="D33" s="23">
        <v>45</v>
      </c>
      <c r="E33" s="24">
        <v>35</v>
      </c>
      <c r="F33" s="22">
        <v>21.052631578947366</v>
      </c>
      <c r="G33" s="25">
        <v>78.94736842105263</v>
      </c>
    </row>
    <row r="34" spans="1:7" ht="36" customHeight="1">
      <c r="B34" s="32" t="s">
        <v>349</v>
      </c>
      <c r="C34" s="22">
        <v>10</v>
      </c>
      <c r="D34" s="23">
        <v>65</v>
      </c>
      <c r="E34" s="24">
        <v>25</v>
      </c>
      <c r="F34" s="22">
        <v>10</v>
      </c>
      <c r="G34" s="25">
        <v>90</v>
      </c>
    </row>
    <row r="35" spans="1:7" ht="36" customHeight="1">
      <c r="B35" s="32" t="s">
        <v>350</v>
      </c>
      <c r="C35" s="22">
        <v>0</v>
      </c>
      <c r="D35" s="23">
        <v>57.142857142857139</v>
      </c>
      <c r="E35" s="24">
        <v>42.857142857142854</v>
      </c>
      <c r="F35" s="22">
        <v>14.285714285714285</v>
      </c>
      <c r="G35" s="25">
        <v>85.714285714285708</v>
      </c>
    </row>
    <row r="36" spans="1:7" ht="36" customHeight="1" thickBot="1">
      <c r="B36" s="33" t="s">
        <v>1304</v>
      </c>
      <c r="C36" s="27">
        <v>15</v>
      </c>
      <c r="D36" s="28">
        <v>55.000000000000007</v>
      </c>
      <c r="E36" s="29">
        <v>30</v>
      </c>
      <c r="F36" s="27">
        <v>36.84210526315789</v>
      </c>
      <c r="G36" s="30">
        <v>63.157894736842103</v>
      </c>
    </row>
    <row r="37" spans="1:7" ht="36" customHeight="1" thickBot="1">
      <c r="B37" s="34" t="s">
        <v>1305</v>
      </c>
      <c r="C37" s="35">
        <v>25.531914893617021</v>
      </c>
      <c r="D37" s="36">
        <v>46.808510638297875</v>
      </c>
      <c r="E37" s="37">
        <v>27.659574468085108</v>
      </c>
      <c r="F37" s="35">
        <v>26.086956521739129</v>
      </c>
      <c r="G37" s="38">
        <v>73.91304347826086</v>
      </c>
    </row>
    <row r="39" spans="1:7">
      <c r="A39" s="5" t="s">
        <v>1306</v>
      </c>
    </row>
    <row r="40" spans="1:7">
      <c r="A40" s="5" t="s">
        <v>1289</v>
      </c>
    </row>
    <row r="41" spans="1:7" ht="17.25" thickBot="1">
      <c r="G41" s="6" t="s">
        <v>5</v>
      </c>
    </row>
    <row r="42" spans="1:7">
      <c r="B42" s="601"/>
      <c r="C42" s="603" t="s">
        <v>1290</v>
      </c>
      <c r="D42" s="604"/>
      <c r="E42" s="605"/>
      <c r="F42" s="603" t="s">
        <v>1291</v>
      </c>
      <c r="G42" s="605"/>
    </row>
    <row r="43" spans="1:7" ht="17.25" thickBot="1">
      <c r="B43" s="602"/>
      <c r="C43" s="7" t="s">
        <v>1</v>
      </c>
      <c r="D43" s="8" t="s">
        <v>2</v>
      </c>
      <c r="E43" s="9" t="s">
        <v>3</v>
      </c>
      <c r="F43" s="7" t="s">
        <v>1292</v>
      </c>
      <c r="G43" s="10" t="s">
        <v>1293</v>
      </c>
    </row>
    <row r="44" spans="1:7" ht="24" customHeight="1" thickBot="1">
      <c r="B44" s="11" t="s">
        <v>1307</v>
      </c>
      <c r="C44" s="12">
        <v>11</v>
      </c>
      <c r="D44" s="13">
        <v>67.900000000000006</v>
      </c>
      <c r="E44" s="14">
        <v>21.1</v>
      </c>
      <c r="F44" s="12">
        <v>18.100000000000001</v>
      </c>
      <c r="G44" s="15">
        <v>81.900000000000006</v>
      </c>
    </row>
    <row r="45" spans="1:7" ht="24" customHeight="1" thickBot="1">
      <c r="B45" s="11" t="s">
        <v>1308</v>
      </c>
      <c r="C45" s="12">
        <v>17.899999999999999</v>
      </c>
      <c r="D45" s="13">
        <v>60</v>
      </c>
      <c r="E45" s="14">
        <v>22.1</v>
      </c>
      <c r="F45" s="12">
        <v>24.6</v>
      </c>
      <c r="G45" s="15">
        <v>75.400000000000006</v>
      </c>
    </row>
    <row r="46" spans="1:7" ht="24" customHeight="1" thickBot="1">
      <c r="B46" s="11" t="s">
        <v>1296</v>
      </c>
      <c r="C46" s="12">
        <v>14.410480349344979</v>
      </c>
      <c r="D46" s="13">
        <v>68.122270742358083</v>
      </c>
      <c r="E46" s="14">
        <v>17.467248908296941</v>
      </c>
      <c r="F46" s="12">
        <v>20.089285714285715</v>
      </c>
      <c r="G46" s="15">
        <v>79.910714285714292</v>
      </c>
    </row>
    <row r="48" spans="1:7">
      <c r="A48" s="5" t="s">
        <v>1297</v>
      </c>
    </row>
    <row r="49" spans="1:7" ht="17.25" thickBot="1">
      <c r="G49" s="6" t="s">
        <v>5</v>
      </c>
    </row>
    <row r="50" spans="1:7">
      <c r="B50" s="601"/>
      <c r="C50" s="603" t="s">
        <v>1290</v>
      </c>
      <c r="D50" s="604"/>
      <c r="E50" s="605"/>
      <c r="F50" s="603" t="s">
        <v>1291</v>
      </c>
      <c r="G50" s="605"/>
    </row>
    <row r="51" spans="1:7" ht="17.25" thickBot="1">
      <c r="B51" s="602"/>
      <c r="C51" s="7" t="s">
        <v>1</v>
      </c>
      <c r="D51" s="8" t="s">
        <v>2</v>
      </c>
      <c r="E51" s="9" t="s">
        <v>3</v>
      </c>
      <c r="F51" s="7" t="s">
        <v>1292</v>
      </c>
      <c r="G51" s="10" t="s">
        <v>1293</v>
      </c>
    </row>
    <row r="52" spans="1:7" ht="24" customHeight="1" thickBot="1">
      <c r="B52" s="11" t="s">
        <v>1298</v>
      </c>
      <c r="C52" s="12">
        <v>14.410480349344979</v>
      </c>
      <c r="D52" s="13">
        <v>68.122270742358083</v>
      </c>
      <c r="E52" s="14">
        <v>17.467248908296941</v>
      </c>
      <c r="F52" s="12">
        <v>20.089285714285715</v>
      </c>
      <c r="G52" s="15">
        <v>79.910714285714292</v>
      </c>
    </row>
    <row r="53" spans="1:7" ht="24" customHeight="1">
      <c r="B53" s="16" t="s">
        <v>1309</v>
      </c>
      <c r="C53" s="17">
        <v>18.64406779661017</v>
      </c>
      <c r="D53" s="18">
        <v>62.711864406779661</v>
      </c>
      <c r="E53" s="19">
        <v>18.64406779661017</v>
      </c>
      <c r="F53" s="17">
        <v>24.786324786324787</v>
      </c>
      <c r="G53" s="20">
        <v>75.213675213675216</v>
      </c>
    </row>
    <row r="54" spans="1:7" ht="24" customHeight="1">
      <c r="B54" s="21" t="s">
        <v>1310</v>
      </c>
      <c r="C54" s="22">
        <v>9.7087378640776691</v>
      </c>
      <c r="D54" s="23">
        <v>72.815533980582529</v>
      </c>
      <c r="E54" s="24">
        <v>17.475728155339805</v>
      </c>
      <c r="F54" s="22">
        <v>13</v>
      </c>
      <c r="G54" s="25">
        <v>87</v>
      </c>
    </row>
    <row r="55" spans="1:7" ht="24" customHeight="1" thickBot="1">
      <c r="B55" s="26" t="s">
        <v>1311</v>
      </c>
      <c r="C55" s="27">
        <v>12.5</v>
      </c>
      <c r="D55" s="28">
        <v>87.5</v>
      </c>
      <c r="E55" s="29">
        <v>0</v>
      </c>
      <c r="F55" s="27">
        <v>42.857142857142854</v>
      </c>
      <c r="G55" s="30">
        <v>57.142857142857139</v>
      </c>
    </row>
    <row r="57" spans="1:7">
      <c r="A57" s="5" t="s">
        <v>1301</v>
      </c>
    </row>
    <row r="58" spans="1:7" ht="17.25" thickBot="1">
      <c r="G58" s="6" t="s">
        <v>5</v>
      </c>
    </row>
    <row r="59" spans="1:7">
      <c r="B59" s="601"/>
      <c r="C59" s="603" t="s">
        <v>1290</v>
      </c>
      <c r="D59" s="604"/>
      <c r="E59" s="605"/>
      <c r="F59" s="603" t="s">
        <v>1291</v>
      </c>
      <c r="G59" s="605"/>
    </row>
    <row r="60" spans="1:7" ht="17.25" thickBot="1">
      <c r="B60" s="602"/>
      <c r="C60" s="7" t="s">
        <v>1</v>
      </c>
      <c r="D60" s="8" t="s">
        <v>2</v>
      </c>
      <c r="E60" s="9" t="s">
        <v>3</v>
      </c>
      <c r="F60" s="7" t="s">
        <v>1292</v>
      </c>
      <c r="G60" s="10" t="s">
        <v>1293</v>
      </c>
    </row>
    <row r="61" spans="1:7" ht="36" customHeight="1">
      <c r="B61" s="31" t="s">
        <v>1302</v>
      </c>
      <c r="C61" s="17">
        <v>14.705882352941178</v>
      </c>
      <c r="D61" s="18">
        <v>67.64705882352942</v>
      </c>
      <c r="E61" s="19">
        <v>17.647058823529413</v>
      </c>
      <c r="F61" s="17">
        <v>25.373134328358208</v>
      </c>
      <c r="G61" s="20">
        <v>74.626865671641795</v>
      </c>
    </row>
    <row r="62" spans="1:7" ht="36" customHeight="1">
      <c r="B62" s="32" t="s">
        <v>345</v>
      </c>
      <c r="C62" s="22">
        <v>20</v>
      </c>
      <c r="D62" s="23">
        <v>60</v>
      </c>
      <c r="E62" s="24">
        <v>20</v>
      </c>
      <c r="F62" s="22">
        <v>20</v>
      </c>
      <c r="G62" s="25">
        <v>80</v>
      </c>
    </row>
    <row r="63" spans="1:7" ht="36" customHeight="1">
      <c r="B63" s="32" t="s">
        <v>1303</v>
      </c>
      <c r="C63" s="22">
        <v>3.225806451612903</v>
      </c>
      <c r="D63" s="23">
        <v>70.967741935483872</v>
      </c>
      <c r="E63" s="24">
        <v>25.806451612903224</v>
      </c>
      <c r="F63" s="22">
        <v>13.793103448275861</v>
      </c>
      <c r="G63" s="25">
        <v>86.206896551724128</v>
      </c>
    </row>
    <row r="64" spans="1:7" ht="36" customHeight="1">
      <c r="B64" s="32" t="s">
        <v>427</v>
      </c>
      <c r="C64" s="22">
        <v>16.981132075471699</v>
      </c>
      <c r="D64" s="23">
        <v>67.924528301886795</v>
      </c>
      <c r="E64" s="24">
        <v>15.09433962264151</v>
      </c>
      <c r="F64" s="22">
        <v>13.20754716981132</v>
      </c>
      <c r="G64" s="25">
        <v>86.79245283018868</v>
      </c>
    </row>
    <row r="65" spans="1:7" ht="36" customHeight="1">
      <c r="B65" s="32" t="s">
        <v>348</v>
      </c>
      <c r="C65" s="22">
        <v>15</v>
      </c>
      <c r="D65" s="23">
        <v>65</v>
      </c>
      <c r="E65" s="24">
        <v>20</v>
      </c>
      <c r="F65" s="22">
        <v>15.789473684210526</v>
      </c>
      <c r="G65" s="25">
        <v>84.210526315789465</v>
      </c>
    </row>
    <row r="66" spans="1:7" ht="36" customHeight="1">
      <c r="B66" s="32" t="s">
        <v>349</v>
      </c>
      <c r="C66" s="22">
        <v>15</v>
      </c>
      <c r="D66" s="23">
        <v>65</v>
      </c>
      <c r="E66" s="24">
        <v>20</v>
      </c>
      <c r="F66" s="22">
        <v>20</v>
      </c>
      <c r="G66" s="25">
        <v>80</v>
      </c>
    </row>
    <row r="67" spans="1:7" ht="36" customHeight="1">
      <c r="B67" s="32" t="s">
        <v>350</v>
      </c>
      <c r="C67" s="22">
        <v>14.285714285714285</v>
      </c>
      <c r="D67" s="23">
        <v>85.714285714285708</v>
      </c>
      <c r="E67" s="24">
        <v>0</v>
      </c>
      <c r="F67" s="22">
        <v>28.571428571428569</v>
      </c>
      <c r="G67" s="25">
        <v>71.428571428571431</v>
      </c>
    </row>
    <row r="68" spans="1:7" ht="36" customHeight="1" thickBot="1">
      <c r="B68" s="33" t="s">
        <v>1304</v>
      </c>
      <c r="C68" s="27">
        <v>20</v>
      </c>
      <c r="D68" s="28">
        <v>70</v>
      </c>
      <c r="E68" s="29">
        <v>10</v>
      </c>
      <c r="F68" s="27">
        <v>31.578947368421051</v>
      </c>
      <c r="G68" s="30">
        <v>68.421052631578945</v>
      </c>
    </row>
    <row r="69" spans="1:7" ht="36" customHeight="1" thickBot="1">
      <c r="B69" s="34" t="s">
        <v>1305</v>
      </c>
      <c r="C69" s="35">
        <v>23.404255319148938</v>
      </c>
      <c r="D69" s="36">
        <v>57.446808510638306</v>
      </c>
      <c r="E69" s="37">
        <v>19.148936170212767</v>
      </c>
      <c r="F69" s="35">
        <v>34.782608695652172</v>
      </c>
      <c r="G69" s="38">
        <v>65.217391304347828</v>
      </c>
    </row>
    <row r="71" spans="1:7">
      <c r="A71" s="5" t="s">
        <v>1312</v>
      </c>
    </row>
    <row r="72" spans="1:7">
      <c r="A72" s="5" t="s">
        <v>1289</v>
      </c>
    </row>
    <row r="73" spans="1:7" ht="17.25" thickBot="1">
      <c r="G73" s="6" t="s">
        <v>5</v>
      </c>
    </row>
    <row r="74" spans="1:7">
      <c r="B74" s="601"/>
      <c r="C74" s="603" t="s">
        <v>1290</v>
      </c>
      <c r="D74" s="604"/>
      <c r="E74" s="605"/>
      <c r="F74" s="603" t="s">
        <v>1291</v>
      </c>
      <c r="G74" s="605"/>
    </row>
    <row r="75" spans="1:7" ht="17.25" thickBot="1">
      <c r="B75" s="602"/>
      <c r="C75" s="7" t="s">
        <v>1</v>
      </c>
      <c r="D75" s="8" t="s">
        <v>2</v>
      </c>
      <c r="E75" s="9" t="s">
        <v>3</v>
      </c>
      <c r="F75" s="7" t="s">
        <v>1292</v>
      </c>
      <c r="G75" s="10" t="s">
        <v>1293</v>
      </c>
    </row>
    <row r="76" spans="1:7" ht="24" customHeight="1" thickBot="1">
      <c r="B76" s="11" t="s">
        <v>1313</v>
      </c>
      <c r="C76" s="12">
        <v>8.3000000000000007</v>
      </c>
      <c r="D76" s="13">
        <v>71.900000000000006</v>
      </c>
      <c r="E76" s="14">
        <v>19.8</v>
      </c>
      <c r="F76" s="12">
        <v>12.5</v>
      </c>
      <c r="G76" s="15">
        <v>87.5</v>
      </c>
    </row>
    <row r="77" spans="1:7" ht="24" customHeight="1" thickBot="1">
      <c r="B77" s="11" t="s">
        <v>1308</v>
      </c>
      <c r="C77" s="12">
        <v>12.8</v>
      </c>
      <c r="D77" s="13">
        <v>67.2</v>
      </c>
      <c r="E77" s="14">
        <v>20</v>
      </c>
      <c r="F77" s="12">
        <v>17.8</v>
      </c>
      <c r="G77" s="15">
        <v>82.2</v>
      </c>
    </row>
    <row r="78" spans="1:7" ht="24" customHeight="1" thickBot="1">
      <c r="B78" s="11" t="s">
        <v>1296</v>
      </c>
      <c r="C78" s="12">
        <v>10.043668122270741</v>
      </c>
      <c r="D78" s="13">
        <v>74.672489082969435</v>
      </c>
      <c r="E78" s="14">
        <v>15.283842794759824</v>
      </c>
      <c r="F78" s="12">
        <v>11.160714285714286</v>
      </c>
      <c r="G78" s="15">
        <v>88.839285714285708</v>
      </c>
    </row>
    <row r="80" spans="1:7">
      <c r="A80" s="5" t="s">
        <v>1297</v>
      </c>
    </row>
    <row r="81" spans="1:7" ht="17.25" thickBot="1">
      <c r="G81" s="6" t="s">
        <v>5</v>
      </c>
    </row>
    <row r="82" spans="1:7">
      <c r="B82" s="601"/>
      <c r="C82" s="603" t="s">
        <v>1290</v>
      </c>
      <c r="D82" s="604"/>
      <c r="E82" s="605"/>
      <c r="F82" s="603" t="s">
        <v>1291</v>
      </c>
      <c r="G82" s="605"/>
    </row>
    <row r="83" spans="1:7" ht="17.25" thickBot="1">
      <c r="B83" s="602"/>
      <c r="C83" s="7" t="s">
        <v>1</v>
      </c>
      <c r="D83" s="8" t="s">
        <v>2</v>
      </c>
      <c r="E83" s="9" t="s">
        <v>3</v>
      </c>
      <c r="F83" s="7" t="s">
        <v>1292</v>
      </c>
      <c r="G83" s="10" t="s">
        <v>1293</v>
      </c>
    </row>
    <row r="84" spans="1:7" ht="24" customHeight="1" thickBot="1">
      <c r="B84" s="11" t="s">
        <v>1298</v>
      </c>
      <c r="C84" s="12">
        <v>10.043668122270741</v>
      </c>
      <c r="D84" s="13">
        <v>74.672489082969435</v>
      </c>
      <c r="E84" s="14">
        <v>15.283842794759824</v>
      </c>
      <c r="F84" s="12">
        <v>11.160714285714286</v>
      </c>
      <c r="G84" s="15">
        <v>88.839285714285708</v>
      </c>
    </row>
    <row r="85" spans="1:7" ht="24" customHeight="1">
      <c r="B85" s="16" t="s">
        <v>1299</v>
      </c>
      <c r="C85" s="17">
        <v>10.16949152542373</v>
      </c>
      <c r="D85" s="18">
        <v>74.576271186440678</v>
      </c>
      <c r="E85" s="19">
        <v>15.254237288135593</v>
      </c>
      <c r="F85" s="17">
        <v>13.675213675213676</v>
      </c>
      <c r="G85" s="20">
        <v>86.324786324786331</v>
      </c>
    </row>
    <row r="86" spans="1:7" ht="24" customHeight="1">
      <c r="B86" s="21" t="s">
        <v>1300</v>
      </c>
      <c r="C86" s="22">
        <v>10.679611650485436</v>
      </c>
      <c r="D86" s="23">
        <v>72.815533980582529</v>
      </c>
      <c r="E86" s="24">
        <v>16.50485436893204</v>
      </c>
      <c r="F86" s="22">
        <v>8</v>
      </c>
      <c r="G86" s="25">
        <v>92</v>
      </c>
    </row>
    <row r="87" spans="1:7" ht="24" customHeight="1" thickBot="1">
      <c r="B87" s="26" t="s">
        <v>280</v>
      </c>
      <c r="C87" s="27">
        <v>0</v>
      </c>
      <c r="D87" s="28">
        <v>100</v>
      </c>
      <c r="E87" s="29">
        <v>0</v>
      </c>
      <c r="F87" s="27">
        <v>14.285714285714285</v>
      </c>
      <c r="G87" s="30">
        <v>85.714285714285708</v>
      </c>
    </row>
    <row r="89" spans="1:7">
      <c r="A89" s="5" t="s">
        <v>1301</v>
      </c>
    </row>
    <row r="90" spans="1:7" ht="17.25" thickBot="1">
      <c r="G90" s="6" t="s">
        <v>5</v>
      </c>
    </row>
    <row r="91" spans="1:7">
      <c r="B91" s="601"/>
      <c r="C91" s="603" t="s">
        <v>1290</v>
      </c>
      <c r="D91" s="604"/>
      <c r="E91" s="605"/>
      <c r="F91" s="603" t="s">
        <v>1291</v>
      </c>
      <c r="G91" s="605"/>
    </row>
    <row r="92" spans="1:7" ht="17.25" thickBot="1">
      <c r="B92" s="602"/>
      <c r="C92" s="7" t="s">
        <v>1</v>
      </c>
      <c r="D92" s="8" t="s">
        <v>2</v>
      </c>
      <c r="E92" s="9" t="s">
        <v>3</v>
      </c>
      <c r="F92" s="7" t="s">
        <v>1292</v>
      </c>
      <c r="G92" s="10" t="s">
        <v>1293</v>
      </c>
    </row>
    <row r="93" spans="1:7" ht="36" customHeight="1">
      <c r="B93" s="31" t="s">
        <v>1302</v>
      </c>
      <c r="C93" s="17">
        <v>5.8823529411764701</v>
      </c>
      <c r="D93" s="18">
        <v>80.882352941176478</v>
      </c>
      <c r="E93" s="19">
        <v>13.23529411764706</v>
      </c>
      <c r="F93" s="17">
        <v>10.44776119402985</v>
      </c>
      <c r="G93" s="20">
        <v>89.552238805970148</v>
      </c>
    </row>
    <row r="94" spans="1:7" ht="36" customHeight="1">
      <c r="B94" s="32" t="s">
        <v>345</v>
      </c>
      <c r="C94" s="22">
        <v>20</v>
      </c>
      <c r="D94" s="23">
        <v>70</v>
      </c>
      <c r="E94" s="24">
        <v>10</v>
      </c>
      <c r="F94" s="22">
        <v>30</v>
      </c>
      <c r="G94" s="25">
        <v>70</v>
      </c>
    </row>
    <row r="95" spans="1:7" ht="36" customHeight="1">
      <c r="B95" s="32" t="s">
        <v>1303</v>
      </c>
      <c r="C95" s="22">
        <v>3.225806451612903</v>
      </c>
      <c r="D95" s="23">
        <v>74.193548387096769</v>
      </c>
      <c r="E95" s="24">
        <v>22.58064516129032</v>
      </c>
      <c r="F95" s="22">
        <v>6.8965517241379306</v>
      </c>
      <c r="G95" s="25">
        <v>93.103448275862064</v>
      </c>
    </row>
    <row r="96" spans="1:7" ht="36" customHeight="1">
      <c r="B96" s="32" t="s">
        <v>427</v>
      </c>
      <c r="C96" s="22">
        <v>16.981132075471699</v>
      </c>
      <c r="D96" s="23">
        <v>66.037735849056602</v>
      </c>
      <c r="E96" s="24">
        <v>16.981132075471699</v>
      </c>
      <c r="F96" s="22">
        <v>9.433962264150944</v>
      </c>
      <c r="G96" s="25">
        <v>90.566037735849065</v>
      </c>
    </row>
    <row r="97" spans="2:7" ht="36" customHeight="1">
      <c r="B97" s="32" t="s">
        <v>348</v>
      </c>
      <c r="C97" s="22">
        <v>5</v>
      </c>
      <c r="D97" s="23">
        <v>80</v>
      </c>
      <c r="E97" s="24">
        <v>15</v>
      </c>
      <c r="F97" s="22">
        <v>5.2631578947368416</v>
      </c>
      <c r="G97" s="25">
        <v>94.73684210526315</v>
      </c>
    </row>
    <row r="98" spans="2:7" ht="36" customHeight="1">
      <c r="B98" s="32" t="s">
        <v>349</v>
      </c>
      <c r="C98" s="22">
        <v>20</v>
      </c>
      <c r="D98" s="23">
        <v>60</v>
      </c>
      <c r="E98" s="24">
        <v>20</v>
      </c>
      <c r="F98" s="22">
        <v>10</v>
      </c>
      <c r="G98" s="25">
        <v>90</v>
      </c>
    </row>
    <row r="99" spans="2:7" ht="36" customHeight="1">
      <c r="B99" s="32" t="s">
        <v>350</v>
      </c>
      <c r="C99" s="22">
        <v>0</v>
      </c>
      <c r="D99" s="23">
        <v>100</v>
      </c>
      <c r="E99" s="24">
        <v>0</v>
      </c>
      <c r="F99" s="22">
        <v>14.285714285714285</v>
      </c>
      <c r="G99" s="25">
        <v>85.714285714285708</v>
      </c>
    </row>
    <row r="100" spans="2:7" ht="36" customHeight="1" thickBot="1">
      <c r="B100" s="33" t="s">
        <v>1304</v>
      </c>
      <c r="C100" s="27">
        <v>10</v>
      </c>
      <c r="D100" s="28">
        <v>80</v>
      </c>
      <c r="E100" s="29">
        <v>10</v>
      </c>
      <c r="F100" s="27">
        <v>21.052631578947366</v>
      </c>
      <c r="G100" s="30">
        <v>78.94736842105263</v>
      </c>
    </row>
    <row r="101" spans="2:7" ht="36" customHeight="1" thickBot="1">
      <c r="B101" s="34" t="s">
        <v>1305</v>
      </c>
      <c r="C101" s="35">
        <v>8.5106382978723403</v>
      </c>
      <c r="D101" s="36">
        <v>74.468085106382972</v>
      </c>
      <c r="E101" s="37">
        <v>17.021276595744681</v>
      </c>
      <c r="F101" s="35">
        <v>13.043478260869565</v>
      </c>
      <c r="G101" s="38">
        <v>86.956521739130437</v>
      </c>
    </row>
  </sheetData>
  <mergeCells count="27">
    <mergeCell ref="B91:B92"/>
    <mergeCell ref="C91:E91"/>
    <mergeCell ref="F91:G91"/>
    <mergeCell ref="B74:B75"/>
    <mergeCell ref="C74:E74"/>
    <mergeCell ref="F74:G74"/>
    <mergeCell ref="B82:B83"/>
    <mergeCell ref="C82:E82"/>
    <mergeCell ref="F82:G82"/>
    <mergeCell ref="B50:B51"/>
    <mergeCell ref="C50:E50"/>
    <mergeCell ref="F50:G50"/>
    <mergeCell ref="B59:B60"/>
    <mergeCell ref="C59:E59"/>
    <mergeCell ref="F59:G59"/>
    <mergeCell ref="B27:B28"/>
    <mergeCell ref="C27:E27"/>
    <mergeCell ref="F27:G27"/>
    <mergeCell ref="B42:B43"/>
    <mergeCell ref="C42:E42"/>
    <mergeCell ref="F42:G42"/>
    <mergeCell ref="B10:B11"/>
    <mergeCell ref="C10:E10"/>
    <mergeCell ref="F10:G10"/>
    <mergeCell ref="B18:B19"/>
    <mergeCell ref="C18:E18"/>
    <mergeCell ref="F18:G18"/>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10807-3A06-407E-B971-070ADDD63ABF}">
  <dimension ref="A1:S39"/>
  <sheetViews>
    <sheetView zoomScale="40" zoomScaleNormal="40" workbookViewId="0">
      <selection activeCell="AD59" sqref="AD59"/>
    </sheetView>
  </sheetViews>
  <sheetFormatPr defaultColWidth="8.625" defaultRowHeight="16.5"/>
  <cols>
    <col min="1" max="1" width="2.625" style="39" customWidth="1"/>
    <col min="2" max="2" width="18.625" style="39" customWidth="1"/>
    <col min="3" max="19" width="10.125" style="39" customWidth="1"/>
    <col min="20" max="16384" width="8.625" style="39"/>
  </cols>
  <sheetData>
    <row r="1" spans="1:19" s="5" customFormat="1">
      <c r="A1" s="5" t="s">
        <v>516</v>
      </c>
    </row>
    <row r="2" spans="1:19">
      <c r="A2" s="39" t="s">
        <v>517</v>
      </c>
    </row>
    <row r="4" spans="1:19" ht="17.25" thickBot="1">
      <c r="S4" s="6" t="s">
        <v>24</v>
      </c>
    </row>
    <row r="5" spans="1:19">
      <c r="B5" s="606"/>
      <c r="C5" s="566" t="s">
        <v>1158</v>
      </c>
      <c r="D5" s="582" t="s">
        <v>425</v>
      </c>
      <c r="E5" s="608"/>
      <c r="F5" s="584"/>
      <c r="G5" s="582" t="s">
        <v>426</v>
      </c>
      <c r="H5" s="608"/>
      <c r="I5" s="608"/>
      <c r="J5" s="608"/>
      <c r="K5" s="608"/>
      <c r="L5" s="608"/>
      <c r="M5" s="608"/>
      <c r="N5" s="608"/>
      <c r="O5" s="570" t="s">
        <v>1159</v>
      </c>
      <c r="P5" s="582" t="s">
        <v>354</v>
      </c>
      <c r="Q5" s="584"/>
      <c r="R5" s="582" t="s">
        <v>355</v>
      </c>
      <c r="S5" s="583"/>
    </row>
    <row r="6" spans="1:19" s="40" customFormat="1" ht="50.25" thickBot="1">
      <c r="B6" s="607"/>
      <c r="C6" s="567"/>
      <c r="D6" s="41" t="s">
        <v>1152</v>
      </c>
      <c r="E6" s="42" t="s">
        <v>1153</v>
      </c>
      <c r="F6" s="43" t="s">
        <v>562</v>
      </c>
      <c r="G6" s="41" t="s">
        <v>1140</v>
      </c>
      <c r="H6" s="42" t="s">
        <v>345</v>
      </c>
      <c r="I6" s="42" t="s">
        <v>878</v>
      </c>
      <c r="J6" s="42" t="s">
        <v>653</v>
      </c>
      <c r="K6" s="42" t="s">
        <v>465</v>
      </c>
      <c r="L6" s="42" t="s">
        <v>349</v>
      </c>
      <c r="M6" s="42" t="s">
        <v>350</v>
      </c>
      <c r="N6" s="42" t="s">
        <v>396</v>
      </c>
      <c r="O6" s="571"/>
      <c r="P6" s="41" t="s">
        <v>356</v>
      </c>
      <c r="Q6" s="43" t="s">
        <v>357</v>
      </c>
      <c r="R6" s="41" t="s">
        <v>1149</v>
      </c>
      <c r="S6" s="44" t="s">
        <v>1150</v>
      </c>
    </row>
    <row r="7" spans="1:19" ht="24" customHeight="1">
      <c r="B7" s="45" t="s">
        <v>449</v>
      </c>
      <c r="C7" s="46">
        <v>138</v>
      </c>
      <c r="D7" s="47">
        <v>74</v>
      </c>
      <c r="E7" s="48">
        <v>62</v>
      </c>
      <c r="F7" s="49">
        <v>2</v>
      </c>
      <c r="G7" s="47">
        <v>45</v>
      </c>
      <c r="H7" s="48">
        <v>4</v>
      </c>
      <c r="I7" s="48">
        <v>20</v>
      </c>
      <c r="J7" s="48">
        <v>33</v>
      </c>
      <c r="K7" s="48">
        <v>15</v>
      </c>
      <c r="L7" s="48">
        <v>8</v>
      </c>
      <c r="M7" s="48">
        <v>3</v>
      </c>
      <c r="N7" s="48">
        <v>10</v>
      </c>
      <c r="O7" s="49">
        <v>34</v>
      </c>
      <c r="P7" s="47">
        <v>13</v>
      </c>
      <c r="Q7" s="49">
        <v>25</v>
      </c>
      <c r="R7" s="47">
        <v>38</v>
      </c>
      <c r="S7" s="50">
        <v>64</v>
      </c>
    </row>
    <row r="8" spans="1:19" ht="24" customHeight="1">
      <c r="B8" s="51" t="s">
        <v>450</v>
      </c>
      <c r="C8" s="51">
        <v>122</v>
      </c>
      <c r="D8" s="52">
        <v>63</v>
      </c>
      <c r="E8" s="53">
        <v>56</v>
      </c>
      <c r="F8" s="54">
        <v>3</v>
      </c>
      <c r="G8" s="52">
        <v>38</v>
      </c>
      <c r="H8" s="53">
        <v>7</v>
      </c>
      <c r="I8" s="53">
        <v>16</v>
      </c>
      <c r="J8" s="53">
        <v>36</v>
      </c>
      <c r="K8" s="53">
        <v>11</v>
      </c>
      <c r="L8" s="53">
        <v>4</v>
      </c>
      <c r="M8" s="53">
        <v>4</v>
      </c>
      <c r="N8" s="53">
        <v>6</v>
      </c>
      <c r="O8" s="54">
        <v>31</v>
      </c>
      <c r="P8" s="52">
        <v>9</v>
      </c>
      <c r="Q8" s="54">
        <v>21</v>
      </c>
      <c r="R8" s="52">
        <v>33</v>
      </c>
      <c r="S8" s="55">
        <v>60</v>
      </c>
    </row>
    <row r="9" spans="1:19" ht="24" customHeight="1">
      <c r="B9" s="51" t="s">
        <v>451</v>
      </c>
      <c r="C9" s="51">
        <v>69</v>
      </c>
      <c r="D9" s="52">
        <v>32</v>
      </c>
      <c r="E9" s="53">
        <v>37</v>
      </c>
      <c r="F9" s="54">
        <v>0</v>
      </c>
      <c r="G9" s="52">
        <v>19</v>
      </c>
      <c r="H9" s="53">
        <v>0</v>
      </c>
      <c r="I9" s="53">
        <v>12</v>
      </c>
      <c r="J9" s="53">
        <v>20</v>
      </c>
      <c r="K9" s="53">
        <v>9</v>
      </c>
      <c r="L9" s="53">
        <v>3</v>
      </c>
      <c r="M9" s="53">
        <v>3</v>
      </c>
      <c r="N9" s="53">
        <v>3</v>
      </c>
      <c r="O9" s="54">
        <v>15</v>
      </c>
      <c r="P9" s="52">
        <v>5</v>
      </c>
      <c r="Q9" s="54">
        <v>11</v>
      </c>
      <c r="R9" s="52">
        <v>17</v>
      </c>
      <c r="S9" s="55">
        <v>33</v>
      </c>
    </row>
    <row r="10" spans="1:19" ht="24" customHeight="1">
      <c r="B10" s="51" t="s">
        <v>74</v>
      </c>
      <c r="C10" s="51">
        <v>12</v>
      </c>
      <c r="D10" s="52">
        <v>6</v>
      </c>
      <c r="E10" s="53">
        <v>4</v>
      </c>
      <c r="F10" s="54">
        <v>2</v>
      </c>
      <c r="G10" s="52">
        <v>6</v>
      </c>
      <c r="H10" s="53">
        <v>1</v>
      </c>
      <c r="I10" s="53">
        <v>1</v>
      </c>
      <c r="J10" s="53">
        <v>1</v>
      </c>
      <c r="K10" s="53">
        <v>0</v>
      </c>
      <c r="L10" s="53">
        <v>1</v>
      </c>
      <c r="M10" s="53">
        <v>0</v>
      </c>
      <c r="N10" s="53">
        <v>2</v>
      </c>
      <c r="O10" s="54">
        <v>1</v>
      </c>
      <c r="P10" s="52">
        <v>0</v>
      </c>
      <c r="Q10" s="54">
        <v>1</v>
      </c>
      <c r="R10" s="52">
        <v>2</v>
      </c>
      <c r="S10" s="55">
        <v>8</v>
      </c>
    </row>
    <row r="11" spans="1:19" ht="24" customHeight="1" thickBot="1">
      <c r="B11" s="56" t="s">
        <v>452</v>
      </c>
      <c r="C11" s="56">
        <v>24</v>
      </c>
      <c r="D11" s="57">
        <v>11</v>
      </c>
      <c r="E11" s="58">
        <v>10</v>
      </c>
      <c r="F11" s="59">
        <v>3</v>
      </c>
      <c r="G11" s="57">
        <v>5</v>
      </c>
      <c r="H11" s="58">
        <v>1</v>
      </c>
      <c r="I11" s="58">
        <v>4</v>
      </c>
      <c r="J11" s="58">
        <v>2</v>
      </c>
      <c r="K11" s="58">
        <v>0</v>
      </c>
      <c r="L11" s="58">
        <v>7</v>
      </c>
      <c r="M11" s="58">
        <v>1</v>
      </c>
      <c r="N11" s="58">
        <v>4</v>
      </c>
      <c r="O11" s="59">
        <v>3</v>
      </c>
      <c r="P11" s="57">
        <v>1</v>
      </c>
      <c r="Q11" s="59">
        <v>5</v>
      </c>
      <c r="R11" s="57">
        <v>1</v>
      </c>
      <c r="S11" s="60">
        <v>13</v>
      </c>
    </row>
    <row r="12" spans="1:19" ht="24" customHeight="1" thickTop="1" thickBot="1">
      <c r="B12" s="61" t="s">
        <v>339</v>
      </c>
      <c r="C12" s="61">
        <v>365</v>
      </c>
      <c r="D12" s="62">
        <v>186</v>
      </c>
      <c r="E12" s="63">
        <v>169</v>
      </c>
      <c r="F12" s="64">
        <v>10</v>
      </c>
      <c r="G12" s="62">
        <v>113</v>
      </c>
      <c r="H12" s="63">
        <v>13</v>
      </c>
      <c r="I12" s="63">
        <v>53</v>
      </c>
      <c r="J12" s="63">
        <v>92</v>
      </c>
      <c r="K12" s="63">
        <v>35</v>
      </c>
      <c r="L12" s="63">
        <v>23</v>
      </c>
      <c r="M12" s="63">
        <v>11</v>
      </c>
      <c r="N12" s="63">
        <v>25</v>
      </c>
      <c r="O12" s="64">
        <v>84</v>
      </c>
      <c r="P12" s="62">
        <v>28</v>
      </c>
      <c r="Q12" s="64">
        <v>63</v>
      </c>
      <c r="R12" s="62">
        <v>91</v>
      </c>
      <c r="S12" s="65">
        <v>178</v>
      </c>
    </row>
    <row r="14" spans="1:19">
      <c r="A14" s="39" t="s">
        <v>518</v>
      </c>
    </row>
    <row r="16" spans="1:19" ht="17.25" thickBot="1">
      <c r="S16" s="6" t="s">
        <v>24</v>
      </c>
    </row>
    <row r="17" spans="1:19">
      <c r="B17" s="606"/>
      <c r="C17" s="566" t="s">
        <v>1160</v>
      </c>
      <c r="D17" s="582" t="s">
        <v>425</v>
      </c>
      <c r="E17" s="608"/>
      <c r="F17" s="584"/>
      <c r="G17" s="582" t="s">
        <v>426</v>
      </c>
      <c r="H17" s="608"/>
      <c r="I17" s="608"/>
      <c r="J17" s="608"/>
      <c r="K17" s="608"/>
      <c r="L17" s="608"/>
      <c r="M17" s="608"/>
      <c r="N17" s="608"/>
      <c r="O17" s="570" t="s">
        <v>1159</v>
      </c>
      <c r="P17" s="582" t="s">
        <v>354</v>
      </c>
      <c r="Q17" s="584"/>
      <c r="R17" s="582" t="s">
        <v>355</v>
      </c>
      <c r="S17" s="583"/>
    </row>
    <row r="18" spans="1:19" s="40" customFormat="1" ht="50.25" thickBot="1">
      <c r="B18" s="607"/>
      <c r="C18" s="567"/>
      <c r="D18" s="41" t="s">
        <v>1161</v>
      </c>
      <c r="E18" s="42" t="s">
        <v>1153</v>
      </c>
      <c r="F18" s="43" t="s">
        <v>390</v>
      </c>
      <c r="G18" s="41" t="s">
        <v>1140</v>
      </c>
      <c r="H18" s="42" t="s">
        <v>345</v>
      </c>
      <c r="I18" s="42" t="s">
        <v>878</v>
      </c>
      <c r="J18" s="42" t="s">
        <v>565</v>
      </c>
      <c r="K18" s="42" t="s">
        <v>465</v>
      </c>
      <c r="L18" s="42" t="s">
        <v>349</v>
      </c>
      <c r="M18" s="42" t="s">
        <v>350</v>
      </c>
      <c r="N18" s="42" t="s">
        <v>1162</v>
      </c>
      <c r="O18" s="571"/>
      <c r="P18" s="41" t="s">
        <v>356</v>
      </c>
      <c r="Q18" s="43" t="s">
        <v>357</v>
      </c>
      <c r="R18" s="41" t="s">
        <v>1149</v>
      </c>
      <c r="S18" s="44" t="s">
        <v>1163</v>
      </c>
    </row>
    <row r="19" spans="1:19" ht="24" customHeight="1">
      <c r="B19" s="46" t="s">
        <v>453</v>
      </c>
      <c r="C19" s="46">
        <v>69</v>
      </c>
      <c r="D19" s="47">
        <v>28</v>
      </c>
      <c r="E19" s="48">
        <v>41</v>
      </c>
      <c r="F19" s="49">
        <v>0</v>
      </c>
      <c r="G19" s="47">
        <v>15</v>
      </c>
      <c r="H19" s="48">
        <v>0</v>
      </c>
      <c r="I19" s="48">
        <v>14</v>
      </c>
      <c r="J19" s="48">
        <v>19</v>
      </c>
      <c r="K19" s="48">
        <v>8</v>
      </c>
      <c r="L19" s="48">
        <v>5</v>
      </c>
      <c r="M19" s="48">
        <v>3</v>
      </c>
      <c r="N19" s="48">
        <v>5</v>
      </c>
      <c r="O19" s="49">
        <v>16</v>
      </c>
      <c r="P19" s="47">
        <v>8</v>
      </c>
      <c r="Q19" s="49">
        <v>13</v>
      </c>
      <c r="R19" s="47">
        <v>21</v>
      </c>
      <c r="S19" s="50">
        <v>30</v>
      </c>
    </row>
    <row r="20" spans="1:19" ht="24" customHeight="1">
      <c r="B20" s="51" t="s">
        <v>454</v>
      </c>
      <c r="C20" s="51">
        <v>131</v>
      </c>
      <c r="D20" s="52">
        <v>67</v>
      </c>
      <c r="E20" s="53">
        <v>60</v>
      </c>
      <c r="F20" s="54">
        <v>4</v>
      </c>
      <c r="G20" s="52">
        <v>38</v>
      </c>
      <c r="H20" s="53">
        <v>6</v>
      </c>
      <c r="I20" s="53">
        <v>17</v>
      </c>
      <c r="J20" s="53">
        <v>34</v>
      </c>
      <c r="K20" s="53">
        <v>11</v>
      </c>
      <c r="L20" s="53">
        <v>10</v>
      </c>
      <c r="M20" s="53">
        <v>4</v>
      </c>
      <c r="N20" s="53">
        <v>11</v>
      </c>
      <c r="O20" s="54">
        <v>28</v>
      </c>
      <c r="P20" s="52">
        <v>13</v>
      </c>
      <c r="Q20" s="54">
        <v>28</v>
      </c>
      <c r="R20" s="52">
        <v>33</v>
      </c>
      <c r="S20" s="55">
        <v>65</v>
      </c>
    </row>
    <row r="21" spans="1:19" ht="24" customHeight="1">
      <c r="B21" s="51" t="s">
        <v>455</v>
      </c>
      <c r="C21" s="51">
        <v>113</v>
      </c>
      <c r="D21" s="52">
        <v>60</v>
      </c>
      <c r="E21" s="53">
        <v>50</v>
      </c>
      <c r="F21" s="54">
        <v>3</v>
      </c>
      <c r="G21" s="52">
        <v>32</v>
      </c>
      <c r="H21" s="53">
        <v>8</v>
      </c>
      <c r="I21" s="53">
        <v>16</v>
      </c>
      <c r="J21" s="53">
        <v>29</v>
      </c>
      <c r="K21" s="53">
        <v>12</v>
      </c>
      <c r="L21" s="53">
        <v>5</v>
      </c>
      <c r="M21" s="53">
        <v>1</v>
      </c>
      <c r="N21" s="53">
        <v>10</v>
      </c>
      <c r="O21" s="54">
        <v>22</v>
      </c>
      <c r="P21" s="52">
        <v>7</v>
      </c>
      <c r="Q21" s="54">
        <v>19</v>
      </c>
      <c r="R21" s="52">
        <v>29</v>
      </c>
      <c r="S21" s="55">
        <v>53</v>
      </c>
    </row>
    <row r="22" spans="1:19" ht="24" customHeight="1">
      <c r="B22" s="51" t="s">
        <v>456</v>
      </c>
      <c r="C22" s="51">
        <v>18</v>
      </c>
      <c r="D22" s="52">
        <v>10</v>
      </c>
      <c r="E22" s="53">
        <v>8</v>
      </c>
      <c r="F22" s="54">
        <v>0</v>
      </c>
      <c r="G22" s="52">
        <v>6</v>
      </c>
      <c r="H22" s="53">
        <v>1</v>
      </c>
      <c r="I22" s="53">
        <v>2</v>
      </c>
      <c r="J22" s="53">
        <v>3</v>
      </c>
      <c r="K22" s="53">
        <v>4</v>
      </c>
      <c r="L22" s="53">
        <v>0</v>
      </c>
      <c r="M22" s="53">
        <v>0</v>
      </c>
      <c r="N22" s="53">
        <v>2</v>
      </c>
      <c r="O22" s="54">
        <v>5</v>
      </c>
      <c r="P22" s="52">
        <v>0</v>
      </c>
      <c r="Q22" s="54">
        <v>2</v>
      </c>
      <c r="R22" s="52">
        <v>5</v>
      </c>
      <c r="S22" s="55">
        <v>7</v>
      </c>
    </row>
    <row r="23" spans="1:19" ht="24" customHeight="1">
      <c r="B23" s="51" t="s">
        <v>74</v>
      </c>
      <c r="C23" s="51">
        <v>17</v>
      </c>
      <c r="D23" s="52">
        <v>9</v>
      </c>
      <c r="E23" s="53">
        <v>6</v>
      </c>
      <c r="F23" s="54">
        <v>2</v>
      </c>
      <c r="G23" s="52">
        <v>6</v>
      </c>
      <c r="H23" s="53">
        <v>2</v>
      </c>
      <c r="I23" s="53">
        <v>3</v>
      </c>
      <c r="J23" s="53">
        <v>2</v>
      </c>
      <c r="K23" s="53">
        <v>0</v>
      </c>
      <c r="L23" s="53">
        <v>1</v>
      </c>
      <c r="M23" s="53">
        <v>2</v>
      </c>
      <c r="N23" s="53">
        <v>1</v>
      </c>
      <c r="O23" s="54">
        <v>4</v>
      </c>
      <c r="P23" s="52">
        <v>2</v>
      </c>
      <c r="Q23" s="54">
        <v>1</v>
      </c>
      <c r="R23" s="52">
        <v>6</v>
      </c>
      <c r="S23" s="55">
        <v>8</v>
      </c>
    </row>
    <row r="24" spans="1:19" ht="24" customHeight="1" thickBot="1">
      <c r="B24" s="56" t="s">
        <v>457</v>
      </c>
      <c r="C24" s="56">
        <v>21</v>
      </c>
      <c r="D24" s="57">
        <v>15</v>
      </c>
      <c r="E24" s="58">
        <v>6</v>
      </c>
      <c r="F24" s="59">
        <v>0</v>
      </c>
      <c r="G24" s="57">
        <v>9</v>
      </c>
      <c r="H24" s="58">
        <v>0</v>
      </c>
      <c r="I24" s="58">
        <v>3</v>
      </c>
      <c r="J24" s="58">
        <v>3</v>
      </c>
      <c r="K24" s="58">
        <v>0</v>
      </c>
      <c r="L24" s="58">
        <v>4</v>
      </c>
      <c r="M24" s="58">
        <v>0</v>
      </c>
      <c r="N24" s="58">
        <v>2</v>
      </c>
      <c r="O24" s="59">
        <v>6</v>
      </c>
      <c r="P24" s="57">
        <v>3</v>
      </c>
      <c r="Q24" s="59">
        <v>3</v>
      </c>
      <c r="R24" s="57">
        <v>3</v>
      </c>
      <c r="S24" s="60">
        <v>12</v>
      </c>
    </row>
    <row r="25" spans="1:19" ht="24" customHeight="1" thickTop="1" thickBot="1">
      <c r="B25" s="61" t="s">
        <v>339</v>
      </c>
      <c r="C25" s="61">
        <v>369</v>
      </c>
      <c r="D25" s="62">
        <v>189</v>
      </c>
      <c r="E25" s="63">
        <v>171</v>
      </c>
      <c r="F25" s="64">
        <v>9</v>
      </c>
      <c r="G25" s="62">
        <v>106</v>
      </c>
      <c r="H25" s="63">
        <v>17</v>
      </c>
      <c r="I25" s="63">
        <v>55</v>
      </c>
      <c r="J25" s="63">
        <v>90</v>
      </c>
      <c r="K25" s="63">
        <v>35</v>
      </c>
      <c r="L25" s="63">
        <v>25</v>
      </c>
      <c r="M25" s="63">
        <v>10</v>
      </c>
      <c r="N25" s="63">
        <v>31</v>
      </c>
      <c r="O25" s="64">
        <v>81</v>
      </c>
      <c r="P25" s="62">
        <v>33</v>
      </c>
      <c r="Q25" s="64">
        <v>66</v>
      </c>
      <c r="R25" s="62">
        <v>97</v>
      </c>
      <c r="S25" s="65">
        <v>175</v>
      </c>
    </row>
    <row r="27" spans="1:19">
      <c r="A27" s="39" t="s">
        <v>519</v>
      </c>
    </row>
    <row r="29" spans="1:19" ht="17.25" thickBot="1">
      <c r="S29" s="6" t="s">
        <v>24</v>
      </c>
    </row>
    <row r="30" spans="1:19">
      <c r="B30" s="606"/>
      <c r="C30" s="566" t="s">
        <v>1160</v>
      </c>
      <c r="D30" s="582" t="s">
        <v>425</v>
      </c>
      <c r="E30" s="608"/>
      <c r="F30" s="584"/>
      <c r="G30" s="582" t="s">
        <v>426</v>
      </c>
      <c r="H30" s="608"/>
      <c r="I30" s="608"/>
      <c r="J30" s="608"/>
      <c r="K30" s="608"/>
      <c r="L30" s="608"/>
      <c r="M30" s="608"/>
      <c r="N30" s="608"/>
      <c r="O30" s="570" t="s">
        <v>1159</v>
      </c>
      <c r="P30" s="582" t="s">
        <v>354</v>
      </c>
      <c r="Q30" s="584"/>
      <c r="R30" s="582" t="s">
        <v>355</v>
      </c>
      <c r="S30" s="583"/>
    </row>
    <row r="31" spans="1:19" s="40" customFormat="1" ht="50.25" thickBot="1">
      <c r="B31" s="607"/>
      <c r="C31" s="567"/>
      <c r="D31" s="41" t="s">
        <v>1161</v>
      </c>
      <c r="E31" s="42" t="s">
        <v>1153</v>
      </c>
      <c r="F31" s="43" t="s">
        <v>390</v>
      </c>
      <c r="G31" s="41" t="s">
        <v>1140</v>
      </c>
      <c r="H31" s="42" t="s">
        <v>345</v>
      </c>
      <c r="I31" s="42" t="s">
        <v>878</v>
      </c>
      <c r="J31" s="42" t="s">
        <v>565</v>
      </c>
      <c r="K31" s="42" t="s">
        <v>465</v>
      </c>
      <c r="L31" s="42" t="s">
        <v>349</v>
      </c>
      <c r="M31" s="42" t="s">
        <v>350</v>
      </c>
      <c r="N31" s="42" t="s">
        <v>1162</v>
      </c>
      <c r="O31" s="571"/>
      <c r="P31" s="41" t="s">
        <v>356</v>
      </c>
      <c r="Q31" s="43" t="s">
        <v>357</v>
      </c>
      <c r="R31" s="41" t="s">
        <v>1149</v>
      </c>
      <c r="S31" s="44" t="s">
        <v>1163</v>
      </c>
    </row>
    <row r="32" spans="1:19" ht="24" customHeight="1">
      <c r="B32" s="46" t="s">
        <v>458</v>
      </c>
      <c r="C32" s="46">
        <v>106</v>
      </c>
      <c r="D32" s="47">
        <v>62</v>
      </c>
      <c r="E32" s="48">
        <v>44</v>
      </c>
      <c r="F32" s="49">
        <v>0</v>
      </c>
      <c r="G32" s="47">
        <v>33</v>
      </c>
      <c r="H32" s="48">
        <v>7</v>
      </c>
      <c r="I32" s="48">
        <v>13</v>
      </c>
      <c r="J32" s="48">
        <v>28</v>
      </c>
      <c r="K32" s="48">
        <v>8</v>
      </c>
      <c r="L32" s="48">
        <v>5</v>
      </c>
      <c r="M32" s="48">
        <v>5</v>
      </c>
      <c r="N32" s="48">
        <v>7</v>
      </c>
      <c r="O32" s="49">
        <v>25</v>
      </c>
      <c r="P32" s="47">
        <v>6</v>
      </c>
      <c r="Q32" s="49">
        <v>20</v>
      </c>
      <c r="R32" s="47">
        <v>24</v>
      </c>
      <c r="S32" s="50">
        <v>49</v>
      </c>
    </row>
    <row r="33" spans="2:19" ht="24" customHeight="1">
      <c r="B33" s="66" t="s">
        <v>459</v>
      </c>
      <c r="C33" s="51">
        <v>43</v>
      </c>
      <c r="D33" s="52">
        <v>22</v>
      </c>
      <c r="E33" s="53">
        <v>20</v>
      </c>
      <c r="F33" s="54">
        <v>1</v>
      </c>
      <c r="G33" s="52">
        <v>12</v>
      </c>
      <c r="H33" s="53">
        <v>2</v>
      </c>
      <c r="I33" s="53">
        <v>7</v>
      </c>
      <c r="J33" s="53">
        <v>12</v>
      </c>
      <c r="K33" s="53">
        <v>5</v>
      </c>
      <c r="L33" s="53">
        <v>2</v>
      </c>
      <c r="M33" s="53">
        <v>2</v>
      </c>
      <c r="N33" s="53">
        <v>1</v>
      </c>
      <c r="O33" s="54">
        <v>11</v>
      </c>
      <c r="P33" s="52">
        <v>2</v>
      </c>
      <c r="Q33" s="54">
        <v>7</v>
      </c>
      <c r="R33" s="52">
        <v>12</v>
      </c>
      <c r="S33" s="55">
        <v>19</v>
      </c>
    </row>
    <row r="34" spans="2:19" ht="24" customHeight="1">
      <c r="B34" s="51" t="s">
        <v>460</v>
      </c>
      <c r="C34" s="51">
        <v>71</v>
      </c>
      <c r="D34" s="52">
        <v>36</v>
      </c>
      <c r="E34" s="53">
        <v>33</v>
      </c>
      <c r="F34" s="54">
        <v>2</v>
      </c>
      <c r="G34" s="52">
        <v>21</v>
      </c>
      <c r="H34" s="53">
        <v>4</v>
      </c>
      <c r="I34" s="53">
        <v>11</v>
      </c>
      <c r="J34" s="53">
        <v>19</v>
      </c>
      <c r="K34" s="53">
        <v>6</v>
      </c>
      <c r="L34" s="53">
        <v>3</v>
      </c>
      <c r="M34" s="53">
        <v>3</v>
      </c>
      <c r="N34" s="53">
        <v>4</v>
      </c>
      <c r="O34" s="54">
        <v>20</v>
      </c>
      <c r="P34" s="52">
        <v>6</v>
      </c>
      <c r="Q34" s="54">
        <v>12</v>
      </c>
      <c r="R34" s="52">
        <v>18</v>
      </c>
      <c r="S34" s="55">
        <v>37</v>
      </c>
    </row>
    <row r="35" spans="2:19" ht="24" customHeight="1">
      <c r="B35" s="51" t="s">
        <v>461</v>
      </c>
      <c r="C35" s="51">
        <v>168</v>
      </c>
      <c r="D35" s="52">
        <v>93</v>
      </c>
      <c r="E35" s="53">
        <v>69</v>
      </c>
      <c r="F35" s="54">
        <v>6</v>
      </c>
      <c r="G35" s="52">
        <v>56</v>
      </c>
      <c r="H35" s="53">
        <v>8</v>
      </c>
      <c r="I35" s="53">
        <v>22</v>
      </c>
      <c r="J35" s="53">
        <v>35</v>
      </c>
      <c r="K35" s="53">
        <v>16</v>
      </c>
      <c r="L35" s="53">
        <v>12</v>
      </c>
      <c r="M35" s="53">
        <v>6</v>
      </c>
      <c r="N35" s="53">
        <v>13</v>
      </c>
      <c r="O35" s="54">
        <v>39</v>
      </c>
      <c r="P35" s="52">
        <v>12</v>
      </c>
      <c r="Q35" s="54">
        <v>29</v>
      </c>
      <c r="R35" s="52">
        <v>43</v>
      </c>
      <c r="S35" s="55">
        <v>81</v>
      </c>
    </row>
    <row r="36" spans="2:19" ht="24" customHeight="1">
      <c r="B36" s="51" t="s">
        <v>462</v>
      </c>
      <c r="C36" s="51">
        <v>135</v>
      </c>
      <c r="D36" s="52">
        <v>71</v>
      </c>
      <c r="E36" s="53">
        <v>60</v>
      </c>
      <c r="F36" s="54">
        <v>4</v>
      </c>
      <c r="G36" s="52">
        <v>44</v>
      </c>
      <c r="H36" s="53">
        <v>6</v>
      </c>
      <c r="I36" s="53">
        <v>19</v>
      </c>
      <c r="J36" s="53">
        <v>31</v>
      </c>
      <c r="K36" s="53">
        <v>11</v>
      </c>
      <c r="L36" s="53">
        <v>7</v>
      </c>
      <c r="M36" s="53">
        <v>4</v>
      </c>
      <c r="N36" s="53">
        <v>13</v>
      </c>
      <c r="O36" s="54">
        <v>32</v>
      </c>
      <c r="P36" s="52">
        <v>15</v>
      </c>
      <c r="Q36" s="54">
        <v>28</v>
      </c>
      <c r="R36" s="52">
        <v>30</v>
      </c>
      <c r="S36" s="55">
        <v>74</v>
      </c>
    </row>
    <row r="37" spans="2:19" ht="24" customHeight="1">
      <c r="B37" s="51" t="s">
        <v>74</v>
      </c>
      <c r="C37" s="51">
        <v>9</v>
      </c>
      <c r="D37" s="52">
        <v>4</v>
      </c>
      <c r="E37" s="53">
        <v>4</v>
      </c>
      <c r="F37" s="54">
        <v>1</v>
      </c>
      <c r="G37" s="52">
        <v>3</v>
      </c>
      <c r="H37" s="53">
        <v>0</v>
      </c>
      <c r="I37" s="53">
        <v>0</v>
      </c>
      <c r="J37" s="53">
        <v>2</v>
      </c>
      <c r="K37" s="53">
        <v>1</v>
      </c>
      <c r="L37" s="53">
        <v>1</v>
      </c>
      <c r="M37" s="53">
        <v>0</v>
      </c>
      <c r="N37" s="53">
        <v>2</v>
      </c>
      <c r="O37" s="54">
        <v>2</v>
      </c>
      <c r="P37" s="52">
        <v>1</v>
      </c>
      <c r="Q37" s="54">
        <v>2</v>
      </c>
      <c r="R37" s="52">
        <v>2</v>
      </c>
      <c r="S37" s="55">
        <v>5</v>
      </c>
    </row>
    <row r="38" spans="2:19" ht="24" customHeight="1" thickBot="1">
      <c r="B38" s="56" t="s">
        <v>463</v>
      </c>
      <c r="C38" s="56">
        <v>11</v>
      </c>
      <c r="D38" s="57">
        <v>4</v>
      </c>
      <c r="E38" s="58">
        <v>7</v>
      </c>
      <c r="F38" s="59">
        <v>0</v>
      </c>
      <c r="G38" s="57">
        <v>2</v>
      </c>
      <c r="H38" s="58">
        <v>0</v>
      </c>
      <c r="I38" s="58">
        <v>2</v>
      </c>
      <c r="J38" s="58">
        <v>1</v>
      </c>
      <c r="K38" s="58">
        <v>1</v>
      </c>
      <c r="L38" s="58">
        <v>5</v>
      </c>
      <c r="M38" s="58">
        <v>0</v>
      </c>
      <c r="N38" s="58">
        <v>0</v>
      </c>
      <c r="O38" s="59">
        <v>1</v>
      </c>
      <c r="P38" s="57">
        <v>0</v>
      </c>
      <c r="Q38" s="59">
        <v>2</v>
      </c>
      <c r="R38" s="57">
        <v>0</v>
      </c>
      <c r="S38" s="60">
        <v>4</v>
      </c>
    </row>
    <row r="39" spans="2:19" ht="24" customHeight="1" thickTop="1" thickBot="1">
      <c r="B39" s="61" t="s">
        <v>339</v>
      </c>
      <c r="C39" s="61">
        <v>543</v>
      </c>
      <c r="D39" s="62">
        <v>292</v>
      </c>
      <c r="E39" s="63">
        <v>237</v>
      </c>
      <c r="F39" s="64">
        <v>14</v>
      </c>
      <c r="G39" s="62">
        <v>171</v>
      </c>
      <c r="H39" s="63">
        <v>27</v>
      </c>
      <c r="I39" s="63">
        <v>74</v>
      </c>
      <c r="J39" s="63">
        <v>128</v>
      </c>
      <c r="K39" s="63">
        <v>48</v>
      </c>
      <c r="L39" s="63">
        <v>35</v>
      </c>
      <c r="M39" s="63">
        <v>20</v>
      </c>
      <c r="N39" s="63">
        <v>40</v>
      </c>
      <c r="O39" s="64">
        <v>130</v>
      </c>
      <c r="P39" s="62">
        <v>42</v>
      </c>
      <c r="Q39" s="64">
        <v>100</v>
      </c>
      <c r="R39" s="62">
        <v>129</v>
      </c>
      <c r="S39" s="65">
        <v>269</v>
      </c>
    </row>
  </sheetData>
  <mergeCells count="21">
    <mergeCell ref="P5:Q5"/>
    <mergeCell ref="R5:S5"/>
    <mergeCell ref="G5:N5"/>
    <mergeCell ref="D5:F5"/>
    <mergeCell ref="C5:C6"/>
    <mergeCell ref="B5:B6"/>
    <mergeCell ref="O5:O6"/>
    <mergeCell ref="B17:B18"/>
    <mergeCell ref="C17:C18"/>
    <mergeCell ref="D17:F17"/>
    <mergeCell ref="G17:N17"/>
    <mergeCell ref="O17:O18"/>
    <mergeCell ref="P17:Q17"/>
    <mergeCell ref="R17:S17"/>
    <mergeCell ref="B30:B31"/>
    <mergeCell ref="C30:C31"/>
    <mergeCell ref="D30:F30"/>
    <mergeCell ref="G30:N30"/>
    <mergeCell ref="O30:O31"/>
    <mergeCell ref="P30:Q30"/>
    <mergeCell ref="R30:S30"/>
  </mergeCells>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6A1C-98B9-48B0-A3C8-7D1D9A706422}">
  <dimension ref="A1:S10"/>
  <sheetViews>
    <sheetView zoomScale="55" zoomScaleNormal="55" workbookViewId="0">
      <selection activeCell="J12" sqref="J12"/>
    </sheetView>
  </sheetViews>
  <sheetFormatPr defaultColWidth="8.625" defaultRowHeight="16.5"/>
  <cols>
    <col min="1" max="1" width="2.625" style="5" customWidth="1"/>
    <col min="2" max="2" width="30.625" style="5" customWidth="1"/>
    <col min="3" max="19" width="10.125" style="5" customWidth="1"/>
    <col min="20" max="16384" width="8.625" style="5"/>
  </cols>
  <sheetData>
    <row r="1" spans="1:19">
      <c r="A1" s="5" t="s">
        <v>1076</v>
      </c>
    </row>
    <row r="2" spans="1:19">
      <c r="A2" s="5" t="s">
        <v>1091</v>
      </c>
    </row>
    <row r="4" spans="1:19" ht="17.25" thickBot="1">
      <c r="S4" s="6" t="s">
        <v>24</v>
      </c>
    </row>
    <row r="5" spans="1:19">
      <c r="B5" s="601"/>
      <c r="C5" s="612" t="s">
        <v>464</v>
      </c>
      <c r="D5" s="582" t="s">
        <v>425</v>
      </c>
      <c r="E5" s="608"/>
      <c r="F5" s="584"/>
      <c r="G5" s="582" t="s">
        <v>426</v>
      </c>
      <c r="H5" s="608"/>
      <c r="I5" s="608"/>
      <c r="J5" s="608"/>
      <c r="K5" s="608"/>
      <c r="L5" s="608"/>
      <c r="M5" s="608"/>
      <c r="N5" s="608"/>
      <c r="O5" s="610" t="s">
        <v>1168</v>
      </c>
      <c r="P5" s="582" t="s">
        <v>354</v>
      </c>
      <c r="Q5" s="584"/>
      <c r="R5" s="582" t="s">
        <v>355</v>
      </c>
      <c r="S5" s="583"/>
    </row>
    <row r="6" spans="1:19" ht="50.25" thickBot="1">
      <c r="B6" s="609"/>
      <c r="C6" s="609"/>
      <c r="D6" s="316" t="s">
        <v>1164</v>
      </c>
      <c r="E6" s="317" t="s">
        <v>1165</v>
      </c>
      <c r="F6" s="318" t="s">
        <v>390</v>
      </c>
      <c r="G6" s="316" t="s">
        <v>1166</v>
      </c>
      <c r="H6" s="317" t="s">
        <v>345</v>
      </c>
      <c r="I6" s="317" t="s">
        <v>1167</v>
      </c>
      <c r="J6" s="317" t="s">
        <v>1154</v>
      </c>
      <c r="K6" s="317" t="s">
        <v>465</v>
      </c>
      <c r="L6" s="317" t="s">
        <v>466</v>
      </c>
      <c r="M6" s="317" t="s">
        <v>350</v>
      </c>
      <c r="N6" s="317" t="s">
        <v>467</v>
      </c>
      <c r="O6" s="611"/>
      <c r="P6" s="316" t="s">
        <v>356</v>
      </c>
      <c r="Q6" s="318" t="s">
        <v>357</v>
      </c>
      <c r="R6" s="316" t="s">
        <v>358</v>
      </c>
      <c r="S6" s="435" t="s">
        <v>1157</v>
      </c>
    </row>
    <row r="7" spans="1:19" ht="36" customHeight="1">
      <c r="B7" s="319" t="s">
        <v>1092</v>
      </c>
      <c r="C7" s="46">
        <v>69</v>
      </c>
      <c r="D7" s="47">
        <v>36</v>
      </c>
      <c r="E7" s="48">
        <v>27</v>
      </c>
      <c r="F7" s="49">
        <v>6</v>
      </c>
      <c r="G7" s="47">
        <v>21</v>
      </c>
      <c r="H7" s="48">
        <v>3</v>
      </c>
      <c r="I7" s="48">
        <v>8</v>
      </c>
      <c r="J7" s="48">
        <v>16</v>
      </c>
      <c r="K7" s="48">
        <v>4</v>
      </c>
      <c r="L7" s="48">
        <v>7</v>
      </c>
      <c r="M7" s="48">
        <v>1</v>
      </c>
      <c r="N7" s="48">
        <v>9</v>
      </c>
      <c r="O7" s="49">
        <v>13</v>
      </c>
      <c r="P7" s="47">
        <v>3</v>
      </c>
      <c r="Q7" s="49">
        <v>16</v>
      </c>
      <c r="R7" s="47">
        <v>16</v>
      </c>
      <c r="S7" s="50">
        <v>42</v>
      </c>
    </row>
    <row r="8" spans="1:19" ht="36" customHeight="1">
      <c r="B8" s="430" t="s">
        <v>1093</v>
      </c>
      <c r="C8" s="51">
        <v>69</v>
      </c>
      <c r="D8" s="52">
        <v>32</v>
      </c>
      <c r="E8" s="53">
        <v>36</v>
      </c>
      <c r="F8" s="54">
        <v>1</v>
      </c>
      <c r="G8" s="52">
        <v>15</v>
      </c>
      <c r="H8" s="53">
        <v>4</v>
      </c>
      <c r="I8" s="53">
        <v>13</v>
      </c>
      <c r="J8" s="53">
        <v>17</v>
      </c>
      <c r="K8" s="53">
        <v>5</v>
      </c>
      <c r="L8" s="53">
        <v>6</v>
      </c>
      <c r="M8" s="53">
        <v>5</v>
      </c>
      <c r="N8" s="53">
        <v>4</v>
      </c>
      <c r="O8" s="54">
        <v>15</v>
      </c>
      <c r="P8" s="52">
        <v>3</v>
      </c>
      <c r="Q8" s="54">
        <v>12</v>
      </c>
      <c r="R8" s="52">
        <v>13</v>
      </c>
      <c r="S8" s="55">
        <v>33</v>
      </c>
    </row>
    <row r="9" spans="1:19" ht="36" customHeight="1">
      <c r="B9" s="430" t="s">
        <v>1094</v>
      </c>
      <c r="C9" s="51">
        <v>59</v>
      </c>
      <c r="D9" s="52">
        <v>27</v>
      </c>
      <c r="E9" s="53">
        <v>32</v>
      </c>
      <c r="F9" s="54">
        <v>0</v>
      </c>
      <c r="G9" s="52">
        <v>18</v>
      </c>
      <c r="H9" s="53">
        <v>0</v>
      </c>
      <c r="I9" s="53">
        <v>9</v>
      </c>
      <c r="J9" s="53">
        <v>16</v>
      </c>
      <c r="K9" s="53">
        <v>7</v>
      </c>
      <c r="L9" s="53">
        <v>5</v>
      </c>
      <c r="M9" s="53">
        <v>1</v>
      </c>
      <c r="N9" s="53">
        <v>3</v>
      </c>
      <c r="O9" s="54">
        <v>13</v>
      </c>
      <c r="P9" s="52">
        <v>11</v>
      </c>
      <c r="Q9" s="54">
        <v>11</v>
      </c>
      <c r="R9" s="52">
        <v>18</v>
      </c>
      <c r="S9" s="55">
        <v>28</v>
      </c>
    </row>
    <row r="10" spans="1:19" ht="36" customHeight="1" thickBot="1">
      <c r="B10" s="320" t="s">
        <v>1095</v>
      </c>
      <c r="C10" s="184">
        <v>19</v>
      </c>
      <c r="D10" s="185">
        <v>14</v>
      </c>
      <c r="E10" s="186">
        <v>5</v>
      </c>
      <c r="F10" s="321">
        <v>0</v>
      </c>
      <c r="G10" s="185">
        <v>9</v>
      </c>
      <c r="H10" s="186">
        <v>3</v>
      </c>
      <c r="I10" s="186">
        <v>1</v>
      </c>
      <c r="J10" s="186">
        <v>2</v>
      </c>
      <c r="K10" s="186">
        <v>3</v>
      </c>
      <c r="L10" s="186">
        <v>0</v>
      </c>
      <c r="M10" s="186">
        <v>0</v>
      </c>
      <c r="N10" s="186">
        <v>1</v>
      </c>
      <c r="O10" s="321">
        <v>3</v>
      </c>
      <c r="P10" s="185">
        <v>0</v>
      </c>
      <c r="Q10" s="321">
        <v>2</v>
      </c>
      <c r="R10" s="185">
        <v>4</v>
      </c>
      <c r="S10" s="187">
        <v>10</v>
      </c>
    </row>
  </sheetData>
  <mergeCells count="7">
    <mergeCell ref="B5:B6"/>
    <mergeCell ref="D5:F5"/>
    <mergeCell ref="G5:N5"/>
    <mergeCell ref="P5:Q5"/>
    <mergeCell ref="R5:S5"/>
    <mergeCell ref="O5:O6"/>
    <mergeCell ref="C5:C6"/>
  </mergeCells>
  <phoneticPr fontId="2"/>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02795-1BB6-43BB-8CBC-CC5F51539DD3}">
  <dimension ref="A1:S185"/>
  <sheetViews>
    <sheetView zoomScale="25" zoomScaleNormal="25" workbookViewId="0">
      <selection activeCell="A171" sqref="A171"/>
    </sheetView>
  </sheetViews>
  <sheetFormatPr defaultColWidth="8.625" defaultRowHeight="16.5"/>
  <cols>
    <col min="1" max="1" width="2.625" style="39" customWidth="1"/>
    <col min="2" max="2" width="27" style="39" customWidth="1"/>
    <col min="3" max="19" width="10.125" style="39" customWidth="1"/>
    <col min="20" max="16384" width="8.625" style="39"/>
  </cols>
  <sheetData>
    <row r="1" spans="1:19">
      <c r="A1" s="39" t="s">
        <v>911</v>
      </c>
    </row>
    <row r="2" spans="1:19">
      <c r="A2" s="39" t="s">
        <v>25</v>
      </c>
    </row>
    <row r="3" spans="1:19">
      <c r="A3" s="39" t="s">
        <v>520</v>
      </c>
    </row>
    <row r="6" spans="1:19" ht="17.25" thickBot="1">
      <c r="S6" s="6" t="s">
        <v>24</v>
      </c>
    </row>
    <row r="7" spans="1:19">
      <c r="B7" s="618"/>
      <c r="C7" s="566" t="s">
        <v>475</v>
      </c>
      <c r="D7" s="613" t="s">
        <v>425</v>
      </c>
      <c r="E7" s="614"/>
      <c r="F7" s="615"/>
      <c r="G7" s="613" t="s">
        <v>426</v>
      </c>
      <c r="H7" s="614"/>
      <c r="I7" s="614"/>
      <c r="J7" s="614"/>
      <c r="K7" s="614"/>
      <c r="L7" s="614"/>
      <c r="M7" s="614"/>
      <c r="N7" s="614"/>
      <c r="O7" s="570" t="s">
        <v>1169</v>
      </c>
      <c r="P7" s="613" t="s">
        <v>354</v>
      </c>
      <c r="Q7" s="615"/>
      <c r="R7" s="613" t="s">
        <v>355</v>
      </c>
      <c r="S7" s="616"/>
    </row>
    <row r="8" spans="1:19" ht="50.25" thickBot="1">
      <c r="B8" s="622"/>
      <c r="C8" s="617"/>
      <c r="D8" s="41" t="s">
        <v>476</v>
      </c>
      <c r="E8" s="42" t="s">
        <v>477</v>
      </c>
      <c r="F8" s="43" t="s">
        <v>390</v>
      </c>
      <c r="G8" s="41" t="s">
        <v>1166</v>
      </c>
      <c r="H8" s="42" t="s">
        <v>392</v>
      </c>
      <c r="I8" s="42" t="s">
        <v>478</v>
      </c>
      <c r="J8" s="42" t="s">
        <v>479</v>
      </c>
      <c r="K8" s="42" t="s">
        <v>480</v>
      </c>
      <c r="L8" s="42" t="s">
        <v>466</v>
      </c>
      <c r="M8" s="42" t="s">
        <v>350</v>
      </c>
      <c r="N8" s="42" t="s">
        <v>467</v>
      </c>
      <c r="O8" s="623"/>
      <c r="P8" s="41" t="s">
        <v>356</v>
      </c>
      <c r="Q8" s="43" t="s">
        <v>357</v>
      </c>
      <c r="R8" s="41" t="s">
        <v>1156</v>
      </c>
      <c r="S8" s="44" t="s">
        <v>1157</v>
      </c>
    </row>
    <row r="9" spans="1:19" ht="24" customHeight="1">
      <c r="B9" s="46" t="s">
        <v>468</v>
      </c>
      <c r="C9" s="46">
        <v>42</v>
      </c>
      <c r="D9" s="47">
        <v>16</v>
      </c>
      <c r="E9" s="48">
        <v>26</v>
      </c>
      <c r="F9" s="49">
        <v>0</v>
      </c>
      <c r="G9" s="47">
        <v>9</v>
      </c>
      <c r="H9" s="48">
        <v>2</v>
      </c>
      <c r="I9" s="48">
        <v>9</v>
      </c>
      <c r="J9" s="48">
        <v>7</v>
      </c>
      <c r="K9" s="48">
        <v>7</v>
      </c>
      <c r="L9" s="48">
        <v>4</v>
      </c>
      <c r="M9" s="48">
        <v>2</v>
      </c>
      <c r="N9" s="48">
        <v>2</v>
      </c>
      <c r="O9" s="49">
        <v>5</v>
      </c>
      <c r="P9" s="47">
        <v>3</v>
      </c>
      <c r="Q9" s="49">
        <v>7</v>
      </c>
      <c r="R9" s="47">
        <v>13</v>
      </c>
      <c r="S9" s="50">
        <v>15</v>
      </c>
    </row>
    <row r="10" spans="1:19" ht="24" customHeight="1">
      <c r="B10" s="51" t="s">
        <v>469</v>
      </c>
      <c r="C10" s="51">
        <v>139</v>
      </c>
      <c r="D10" s="52">
        <v>80</v>
      </c>
      <c r="E10" s="53">
        <v>54</v>
      </c>
      <c r="F10" s="54">
        <v>5</v>
      </c>
      <c r="G10" s="52">
        <v>51</v>
      </c>
      <c r="H10" s="53">
        <v>7</v>
      </c>
      <c r="I10" s="53">
        <v>15</v>
      </c>
      <c r="J10" s="53">
        <v>32</v>
      </c>
      <c r="K10" s="53">
        <v>11</v>
      </c>
      <c r="L10" s="53">
        <v>8</v>
      </c>
      <c r="M10" s="53">
        <v>3</v>
      </c>
      <c r="N10" s="53">
        <v>12</v>
      </c>
      <c r="O10" s="54">
        <v>31</v>
      </c>
      <c r="P10" s="52">
        <v>15</v>
      </c>
      <c r="Q10" s="54">
        <v>24</v>
      </c>
      <c r="R10" s="52">
        <v>36</v>
      </c>
      <c r="S10" s="55">
        <v>68</v>
      </c>
    </row>
    <row r="11" spans="1:19" ht="24" customHeight="1">
      <c r="B11" s="51" t="s">
        <v>470</v>
      </c>
      <c r="C11" s="51">
        <v>61</v>
      </c>
      <c r="D11" s="52">
        <v>24</v>
      </c>
      <c r="E11" s="53">
        <v>37</v>
      </c>
      <c r="F11" s="54">
        <v>0</v>
      </c>
      <c r="G11" s="52">
        <v>10</v>
      </c>
      <c r="H11" s="53">
        <v>0</v>
      </c>
      <c r="I11" s="53">
        <v>12</v>
      </c>
      <c r="J11" s="53">
        <v>15</v>
      </c>
      <c r="K11" s="53">
        <v>8</v>
      </c>
      <c r="L11" s="53">
        <v>10</v>
      </c>
      <c r="M11" s="53">
        <v>2</v>
      </c>
      <c r="N11" s="53">
        <v>4</v>
      </c>
      <c r="O11" s="54">
        <v>8</v>
      </c>
      <c r="P11" s="52">
        <v>2</v>
      </c>
      <c r="Q11" s="54">
        <v>15</v>
      </c>
      <c r="R11" s="52">
        <v>15</v>
      </c>
      <c r="S11" s="55">
        <v>38</v>
      </c>
    </row>
    <row r="12" spans="1:19" ht="24" customHeight="1">
      <c r="B12" s="51" t="s">
        <v>471</v>
      </c>
      <c r="C12" s="51">
        <v>3</v>
      </c>
      <c r="D12" s="52">
        <v>1</v>
      </c>
      <c r="E12" s="53">
        <v>1</v>
      </c>
      <c r="F12" s="54">
        <v>1</v>
      </c>
      <c r="G12" s="52">
        <v>1</v>
      </c>
      <c r="H12" s="53">
        <v>0</v>
      </c>
      <c r="I12" s="53">
        <v>1</v>
      </c>
      <c r="J12" s="53">
        <v>0</v>
      </c>
      <c r="K12" s="53">
        <v>0</v>
      </c>
      <c r="L12" s="53">
        <v>0</v>
      </c>
      <c r="M12" s="53">
        <v>0</v>
      </c>
      <c r="N12" s="53">
        <v>1</v>
      </c>
      <c r="O12" s="54">
        <v>2</v>
      </c>
      <c r="P12" s="52">
        <v>0</v>
      </c>
      <c r="Q12" s="54">
        <v>0</v>
      </c>
      <c r="R12" s="52">
        <v>0</v>
      </c>
      <c r="S12" s="55">
        <v>1</v>
      </c>
    </row>
    <row r="13" spans="1:19" ht="24" customHeight="1" thickBot="1">
      <c r="B13" s="184" t="s">
        <v>472</v>
      </c>
      <c r="C13" s="184">
        <v>13</v>
      </c>
      <c r="D13" s="185">
        <v>6</v>
      </c>
      <c r="E13" s="186">
        <v>6</v>
      </c>
      <c r="F13" s="321">
        <v>1</v>
      </c>
      <c r="G13" s="185">
        <v>3</v>
      </c>
      <c r="H13" s="186">
        <v>1</v>
      </c>
      <c r="I13" s="186">
        <v>1</v>
      </c>
      <c r="J13" s="186">
        <v>4</v>
      </c>
      <c r="K13" s="186">
        <v>1</v>
      </c>
      <c r="L13" s="186">
        <v>1</v>
      </c>
      <c r="M13" s="186">
        <v>0</v>
      </c>
      <c r="N13" s="186">
        <v>2</v>
      </c>
      <c r="O13" s="321">
        <v>2</v>
      </c>
      <c r="P13" s="185">
        <v>1</v>
      </c>
      <c r="Q13" s="321">
        <v>1</v>
      </c>
      <c r="R13" s="185">
        <v>1</v>
      </c>
      <c r="S13" s="187">
        <v>8</v>
      </c>
    </row>
    <row r="15" spans="1:19">
      <c r="A15" s="39" t="s">
        <v>521</v>
      </c>
    </row>
    <row r="17" spans="1:19" ht="17.25" thickBot="1">
      <c r="S17" s="6" t="s">
        <v>24</v>
      </c>
    </row>
    <row r="18" spans="1:19">
      <c r="B18" s="618"/>
      <c r="C18" s="566" t="s">
        <v>475</v>
      </c>
      <c r="D18" s="613" t="s">
        <v>425</v>
      </c>
      <c r="E18" s="614"/>
      <c r="F18" s="615"/>
      <c r="G18" s="613" t="s">
        <v>426</v>
      </c>
      <c r="H18" s="614"/>
      <c r="I18" s="614"/>
      <c r="J18" s="614"/>
      <c r="K18" s="614"/>
      <c r="L18" s="614"/>
      <c r="M18" s="614"/>
      <c r="N18" s="614"/>
      <c r="O18" s="570" t="s">
        <v>1169</v>
      </c>
      <c r="P18" s="613" t="s">
        <v>354</v>
      </c>
      <c r="Q18" s="615"/>
      <c r="R18" s="613" t="s">
        <v>355</v>
      </c>
      <c r="S18" s="616"/>
    </row>
    <row r="19" spans="1:19" ht="49.5">
      <c r="B19" s="619"/>
      <c r="C19" s="620"/>
      <c r="D19" s="181" t="s">
        <v>476</v>
      </c>
      <c r="E19" s="182" t="s">
        <v>477</v>
      </c>
      <c r="F19" s="427" t="s">
        <v>390</v>
      </c>
      <c r="G19" s="181" t="s">
        <v>1166</v>
      </c>
      <c r="H19" s="182" t="s">
        <v>392</v>
      </c>
      <c r="I19" s="182" t="s">
        <v>478</v>
      </c>
      <c r="J19" s="182" t="s">
        <v>479</v>
      </c>
      <c r="K19" s="182" t="s">
        <v>480</v>
      </c>
      <c r="L19" s="182" t="s">
        <v>466</v>
      </c>
      <c r="M19" s="182" t="s">
        <v>350</v>
      </c>
      <c r="N19" s="182" t="s">
        <v>467</v>
      </c>
      <c r="O19" s="621"/>
      <c r="P19" s="181" t="s">
        <v>356</v>
      </c>
      <c r="Q19" s="427" t="s">
        <v>357</v>
      </c>
      <c r="R19" s="181" t="s">
        <v>1156</v>
      </c>
      <c r="S19" s="183" t="s">
        <v>1157</v>
      </c>
    </row>
    <row r="20" spans="1:19" ht="24" customHeight="1">
      <c r="B20" s="51" t="s">
        <v>473</v>
      </c>
      <c r="C20" s="51">
        <v>26</v>
      </c>
      <c r="D20" s="52">
        <v>11</v>
      </c>
      <c r="E20" s="53">
        <v>15</v>
      </c>
      <c r="F20" s="54">
        <v>0</v>
      </c>
      <c r="G20" s="52">
        <v>4</v>
      </c>
      <c r="H20" s="53">
        <v>0</v>
      </c>
      <c r="I20" s="53">
        <v>6</v>
      </c>
      <c r="J20" s="53">
        <v>6</v>
      </c>
      <c r="K20" s="53">
        <v>3</v>
      </c>
      <c r="L20" s="53">
        <v>4</v>
      </c>
      <c r="M20" s="53">
        <v>0</v>
      </c>
      <c r="N20" s="53">
        <v>3</v>
      </c>
      <c r="O20" s="54">
        <v>5</v>
      </c>
      <c r="P20" s="52">
        <v>1</v>
      </c>
      <c r="Q20" s="54">
        <v>6</v>
      </c>
      <c r="R20" s="52">
        <v>11</v>
      </c>
      <c r="S20" s="55">
        <v>8</v>
      </c>
    </row>
    <row r="21" spans="1:19" ht="24" customHeight="1">
      <c r="B21" s="51" t="s">
        <v>474</v>
      </c>
      <c r="C21" s="51">
        <v>129</v>
      </c>
      <c r="D21" s="52">
        <v>69</v>
      </c>
      <c r="E21" s="53">
        <v>55</v>
      </c>
      <c r="F21" s="54">
        <v>5</v>
      </c>
      <c r="G21" s="52">
        <v>46</v>
      </c>
      <c r="H21" s="53">
        <v>8</v>
      </c>
      <c r="I21" s="53">
        <v>16</v>
      </c>
      <c r="J21" s="53">
        <v>28</v>
      </c>
      <c r="K21" s="53">
        <v>10</v>
      </c>
      <c r="L21" s="53">
        <v>8</v>
      </c>
      <c r="M21" s="53">
        <v>2</v>
      </c>
      <c r="N21" s="53">
        <v>11</v>
      </c>
      <c r="O21" s="54">
        <v>26</v>
      </c>
      <c r="P21" s="52">
        <v>12</v>
      </c>
      <c r="Q21" s="54">
        <v>19</v>
      </c>
      <c r="R21" s="52">
        <v>37</v>
      </c>
      <c r="S21" s="55">
        <v>55</v>
      </c>
    </row>
    <row r="22" spans="1:19" ht="24" customHeight="1">
      <c r="B22" s="51" t="s">
        <v>470</v>
      </c>
      <c r="C22" s="51">
        <v>77</v>
      </c>
      <c r="D22" s="52">
        <v>35</v>
      </c>
      <c r="E22" s="53">
        <v>42</v>
      </c>
      <c r="F22" s="54">
        <v>0</v>
      </c>
      <c r="G22" s="52">
        <v>16</v>
      </c>
      <c r="H22" s="53">
        <v>2</v>
      </c>
      <c r="I22" s="53">
        <v>13</v>
      </c>
      <c r="J22" s="53">
        <v>18</v>
      </c>
      <c r="K22" s="53">
        <v>8</v>
      </c>
      <c r="L22" s="53">
        <v>11</v>
      </c>
      <c r="M22" s="53">
        <v>5</v>
      </c>
      <c r="N22" s="53">
        <v>4</v>
      </c>
      <c r="O22" s="54">
        <v>11</v>
      </c>
      <c r="P22" s="52">
        <v>6</v>
      </c>
      <c r="Q22" s="54">
        <v>18</v>
      </c>
      <c r="R22" s="52">
        <v>13</v>
      </c>
      <c r="S22" s="55">
        <v>52</v>
      </c>
    </row>
    <row r="23" spans="1:19" ht="24" customHeight="1">
      <c r="B23" s="51" t="s">
        <v>471</v>
      </c>
      <c r="C23" s="51">
        <v>8</v>
      </c>
      <c r="D23" s="52">
        <v>4</v>
      </c>
      <c r="E23" s="53">
        <v>3</v>
      </c>
      <c r="F23" s="54">
        <v>1</v>
      </c>
      <c r="G23" s="52">
        <v>3</v>
      </c>
      <c r="H23" s="53">
        <v>0</v>
      </c>
      <c r="I23" s="53">
        <v>1</v>
      </c>
      <c r="J23" s="53">
        <v>0</v>
      </c>
      <c r="K23" s="53">
        <v>2</v>
      </c>
      <c r="L23" s="53">
        <v>0</v>
      </c>
      <c r="M23" s="53">
        <v>0</v>
      </c>
      <c r="N23" s="53">
        <v>2</v>
      </c>
      <c r="O23" s="54">
        <v>3</v>
      </c>
      <c r="P23" s="52">
        <v>0</v>
      </c>
      <c r="Q23" s="54">
        <v>0</v>
      </c>
      <c r="R23" s="52">
        <v>1</v>
      </c>
      <c r="S23" s="55">
        <v>5</v>
      </c>
    </row>
    <row r="24" spans="1:19" ht="24" customHeight="1" thickBot="1">
      <c r="B24" s="184" t="s">
        <v>472</v>
      </c>
      <c r="C24" s="184">
        <v>11</v>
      </c>
      <c r="D24" s="185">
        <v>5</v>
      </c>
      <c r="E24" s="186">
        <v>5</v>
      </c>
      <c r="F24" s="321">
        <v>1</v>
      </c>
      <c r="G24" s="185">
        <v>3</v>
      </c>
      <c r="H24" s="186">
        <v>0</v>
      </c>
      <c r="I24" s="186">
        <v>1</v>
      </c>
      <c r="J24" s="186">
        <v>4</v>
      </c>
      <c r="K24" s="186">
        <v>2</v>
      </c>
      <c r="L24" s="186">
        <v>0</v>
      </c>
      <c r="M24" s="186">
        <v>0</v>
      </c>
      <c r="N24" s="186">
        <v>1</v>
      </c>
      <c r="O24" s="321">
        <v>2</v>
      </c>
      <c r="P24" s="185">
        <v>1</v>
      </c>
      <c r="Q24" s="321">
        <v>2</v>
      </c>
      <c r="R24" s="185">
        <v>2</v>
      </c>
      <c r="S24" s="187">
        <v>7</v>
      </c>
    </row>
    <row r="26" spans="1:19">
      <c r="A26" s="39" t="s">
        <v>522</v>
      </c>
    </row>
    <row r="28" spans="1:19" ht="17.25" thickBot="1">
      <c r="S28" s="6" t="s">
        <v>24</v>
      </c>
    </row>
    <row r="29" spans="1:19">
      <c r="B29" s="566"/>
      <c r="C29" s="566" t="s">
        <v>1170</v>
      </c>
      <c r="D29" s="613" t="s">
        <v>425</v>
      </c>
      <c r="E29" s="614"/>
      <c r="F29" s="615"/>
      <c r="G29" s="613" t="s">
        <v>426</v>
      </c>
      <c r="H29" s="614"/>
      <c r="I29" s="614"/>
      <c r="J29" s="614"/>
      <c r="K29" s="614"/>
      <c r="L29" s="614"/>
      <c r="M29" s="614"/>
      <c r="N29" s="615"/>
      <c r="O29" s="566" t="s">
        <v>1171</v>
      </c>
      <c r="P29" s="613" t="s">
        <v>354</v>
      </c>
      <c r="Q29" s="615"/>
      <c r="R29" s="613" t="s">
        <v>355</v>
      </c>
      <c r="S29" s="616"/>
    </row>
    <row r="30" spans="1:19" ht="50.25" thickBot="1">
      <c r="B30" s="617"/>
      <c r="C30" s="617"/>
      <c r="D30" s="41" t="s">
        <v>476</v>
      </c>
      <c r="E30" s="42" t="s">
        <v>477</v>
      </c>
      <c r="F30" s="43" t="s">
        <v>390</v>
      </c>
      <c r="G30" s="41" t="s">
        <v>1166</v>
      </c>
      <c r="H30" s="42" t="s">
        <v>392</v>
      </c>
      <c r="I30" s="42" t="s">
        <v>478</v>
      </c>
      <c r="J30" s="42" t="s">
        <v>479</v>
      </c>
      <c r="K30" s="42" t="s">
        <v>480</v>
      </c>
      <c r="L30" s="42" t="s">
        <v>466</v>
      </c>
      <c r="M30" s="42" t="s">
        <v>350</v>
      </c>
      <c r="N30" s="43" t="s">
        <v>467</v>
      </c>
      <c r="O30" s="617"/>
      <c r="P30" s="41" t="s">
        <v>356</v>
      </c>
      <c r="Q30" s="43" t="s">
        <v>357</v>
      </c>
      <c r="R30" s="41" t="s">
        <v>1156</v>
      </c>
      <c r="S30" s="44" t="s">
        <v>1157</v>
      </c>
    </row>
    <row r="31" spans="1:19" ht="24" customHeight="1">
      <c r="B31" s="46" t="s">
        <v>481</v>
      </c>
      <c r="C31" s="46">
        <v>50</v>
      </c>
      <c r="D31" s="47">
        <v>25</v>
      </c>
      <c r="E31" s="48">
        <v>22</v>
      </c>
      <c r="F31" s="49">
        <v>3</v>
      </c>
      <c r="G31" s="47">
        <v>11</v>
      </c>
      <c r="H31" s="48">
        <v>1</v>
      </c>
      <c r="I31" s="48">
        <v>6</v>
      </c>
      <c r="J31" s="48">
        <v>10</v>
      </c>
      <c r="K31" s="48">
        <v>5</v>
      </c>
      <c r="L31" s="48">
        <v>7</v>
      </c>
      <c r="M31" s="48">
        <v>3</v>
      </c>
      <c r="N31" s="48">
        <v>7</v>
      </c>
      <c r="O31" s="49">
        <v>4</v>
      </c>
      <c r="P31" s="47">
        <v>2</v>
      </c>
      <c r="Q31" s="49">
        <v>13</v>
      </c>
      <c r="R31" s="47">
        <v>8</v>
      </c>
      <c r="S31" s="50">
        <v>33</v>
      </c>
    </row>
    <row r="32" spans="1:19" ht="24" customHeight="1">
      <c r="B32" s="51" t="s">
        <v>482</v>
      </c>
      <c r="C32" s="51">
        <v>27</v>
      </c>
      <c r="D32" s="52">
        <v>14</v>
      </c>
      <c r="E32" s="53">
        <v>13</v>
      </c>
      <c r="F32" s="54">
        <v>0</v>
      </c>
      <c r="G32" s="52">
        <v>6</v>
      </c>
      <c r="H32" s="53">
        <v>1</v>
      </c>
      <c r="I32" s="53">
        <v>4</v>
      </c>
      <c r="J32" s="53">
        <v>8</v>
      </c>
      <c r="K32" s="53">
        <v>3</v>
      </c>
      <c r="L32" s="53">
        <v>0</v>
      </c>
      <c r="M32" s="53">
        <v>3</v>
      </c>
      <c r="N32" s="53">
        <v>2</v>
      </c>
      <c r="O32" s="54">
        <v>7</v>
      </c>
      <c r="P32" s="52">
        <v>3</v>
      </c>
      <c r="Q32" s="54">
        <v>4</v>
      </c>
      <c r="R32" s="52">
        <v>8</v>
      </c>
      <c r="S32" s="55">
        <v>14</v>
      </c>
    </row>
    <row r="33" spans="1:19" ht="24" customHeight="1">
      <c r="B33" s="51" t="s">
        <v>483</v>
      </c>
      <c r="C33" s="51">
        <v>73</v>
      </c>
      <c r="D33" s="52">
        <v>35</v>
      </c>
      <c r="E33" s="53">
        <v>37</v>
      </c>
      <c r="F33" s="54">
        <v>1</v>
      </c>
      <c r="G33" s="52">
        <v>21</v>
      </c>
      <c r="H33" s="53">
        <v>3</v>
      </c>
      <c r="I33" s="53">
        <v>13</v>
      </c>
      <c r="J33" s="53">
        <v>19</v>
      </c>
      <c r="K33" s="53">
        <v>7</v>
      </c>
      <c r="L33" s="53">
        <v>5</v>
      </c>
      <c r="M33" s="53">
        <v>1</v>
      </c>
      <c r="N33" s="53">
        <v>4</v>
      </c>
      <c r="O33" s="54">
        <v>16</v>
      </c>
      <c r="P33" s="52">
        <v>4</v>
      </c>
      <c r="Q33" s="54">
        <v>14</v>
      </c>
      <c r="R33" s="52">
        <v>19</v>
      </c>
      <c r="S33" s="55">
        <v>37</v>
      </c>
    </row>
    <row r="34" spans="1:19" ht="24" customHeight="1" thickBot="1">
      <c r="B34" s="184" t="s">
        <v>484</v>
      </c>
      <c r="C34" s="184">
        <v>61</v>
      </c>
      <c r="D34" s="185">
        <v>34</v>
      </c>
      <c r="E34" s="186">
        <v>24</v>
      </c>
      <c r="F34" s="321">
        <v>3</v>
      </c>
      <c r="G34" s="185">
        <v>25</v>
      </c>
      <c r="H34" s="186">
        <v>4</v>
      </c>
      <c r="I34" s="186">
        <v>4</v>
      </c>
      <c r="J34" s="186">
        <v>13</v>
      </c>
      <c r="K34" s="186">
        <v>5</v>
      </c>
      <c r="L34" s="186">
        <v>6</v>
      </c>
      <c r="M34" s="186">
        <v>0</v>
      </c>
      <c r="N34" s="186">
        <v>4</v>
      </c>
      <c r="O34" s="321">
        <v>13</v>
      </c>
      <c r="P34" s="185">
        <v>8</v>
      </c>
      <c r="Q34" s="321">
        <v>10</v>
      </c>
      <c r="R34" s="185">
        <v>14</v>
      </c>
      <c r="S34" s="187">
        <v>29</v>
      </c>
    </row>
    <row r="36" spans="1:19">
      <c r="A36" s="39" t="s">
        <v>912</v>
      </c>
    </row>
    <row r="40" spans="1:19">
      <c r="B40" s="39" t="s">
        <v>281</v>
      </c>
    </row>
    <row r="41" spans="1:19">
      <c r="B41" s="39" t="s">
        <v>282</v>
      </c>
    </row>
    <row r="42" spans="1:19">
      <c r="B42" s="39" t="s">
        <v>283</v>
      </c>
    </row>
    <row r="43" spans="1:19">
      <c r="B43" s="39" t="s">
        <v>284</v>
      </c>
    </row>
    <row r="44" spans="1:19">
      <c r="B44" s="39" t="s">
        <v>285</v>
      </c>
    </row>
    <row r="45" spans="1:19">
      <c r="B45" s="39" t="s">
        <v>286</v>
      </c>
    </row>
    <row r="46" spans="1:19">
      <c r="B46" s="39" t="s">
        <v>285</v>
      </c>
    </row>
    <row r="47" spans="1:19">
      <c r="B47" s="39" t="s">
        <v>287</v>
      </c>
    </row>
    <row r="48" spans="1:19">
      <c r="B48" s="39" t="s">
        <v>288</v>
      </c>
    </row>
    <row r="49" spans="2:2">
      <c r="B49" s="39" t="s">
        <v>289</v>
      </c>
    </row>
    <row r="50" spans="2:2">
      <c r="B50" s="39" t="s">
        <v>290</v>
      </c>
    </row>
    <row r="51" spans="2:2">
      <c r="B51" s="39" t="s">
        <v>291</v>
      </c>
    </row>
    <row r="52" spans="2:2">
      <c r="B52" s="39" t="s">
        <v>292</v>
      </c>
    </row>
    <row r="53" spans="2:2">
      <c r="B53" s="39" t="s">
        <v>285</v>
      </c>
    </row>
    <row r="54" spans="2:2">
      <c r="B54" s="39" t="s">
        <v>285</v>
      </c>
    </row>
    <row r="55" spans="2:2">
      <c r="B55" s="39" t="s">
        <v>291</v>
      </c>
    </row>
    <row r="56" spans="2:2">
      <c r="B56" s="39" t="s">
        <v>293</v>
      </c>
    </row>
    <row r="57" spans="2:2">
      <c r="B57" s="39" t="s">
        <v>294</v>
      </c>
    </row>
    <row r="58" spans="2:2">
      <c r="B58" s="39" t="s">
        <v>295</v>
      </c>
    </row>
    <row r="59" spans="2:2">
      <c r="B59" s="39" t="s">
        <v>296</v>
      </c>
    </row>
    <row r="60" spans="2:2">
      <c r="B60" s="39" t="s">
        <v>297</v>
      </c>
    </row>
    <row r="61" spans="2:2">
      <c r="B61" s="39" t="s">
        <v>298</v>
      </c>
    </row>
    <row r="62" spans="2:2">
      <c r="B62" s="39" t="s">
        <v>285</v>
      </c>
    </row>
    <row r="63" spans="2:2">
      <c r="B63" s="39" t="s">
        <v>299</v>
      </c>
    </row>
    <row r="64" spans="2:2">
      <c r="B64" s="39" t="s">
        <v>285</v>
      </c>
    </row>
    <row r="65" spans="2:2">
      <c r="B65" s="39" t="s">
        <v>300</v>
      </c>
    </row>
    <row r="66" spans="2:2">
      <c r="B66" s="39" t="s">
        <v>301</v>
      </c>
    </row>
    <row r="67" spans="2:2">
      <c r="B67" s="39" t="s">
        <v>302</v>
      </c>
    </row>
    <row r="68" spans="2:2">
      <c r="B68" s="39" t="s">
        <v>303</v>
      </c>
    </row>
    <row r="69" spans="2:2">
      <c r="B69" s="39" t="s">
        <v>304</v>
      </c>
    </row>
    <row r="70" spans="2:2">
      <c r="B70" s="39" t="s">
        <v>291</v>
      </c>
    </row>
    <row r="71" spans="2:2">
      <c r="B71" s="39" t="s">
        <v>291</v>
      </c>
    </row>
    <row r="72" spans="2:2">
      <c r="B72" s="39" t="s">
        <v>305</v>
      </c>
    </row>
    <row r="73" spans="2:2">
      <c r="B73" s="39" t="s">
        <v>288</v>
      </c>
    </row>
    <row r="74" spans="2:2">
      <c r="B74" s="39" t="s">
        <v>306</v>
      </c>
    </row>
    <row r="75" spans="2:2">
      <c r="B75" s="39" t="s">
        <v>307</v>
      </c>
    </row>
    <row r="76" spans="2:2">
      <c r="B76" s="39" t="s">
        <v>308</v>
      </c>
    </row>
    <row r="77" spans="2:2">
      <c r="B77" s="39" t="s">
        <v>309</v>
      </c>
    </row>
    <row r="78" spans="2:2">
      <c r="B78" s="39" t="s">
        <v>291</v>
      </c>
    </row>
    <row r="79" spans="2:2">
      <c r="B79" s="39" t="s">
        <v>297</v>
      </c>
    </row>
    <row r="80" spans="2:2">
      <c r="B80" s="39" t="s">
        <v>310</v>
      </c>
    </row>
    <row r="81" spans="2:2">
      <c r="B81" s="39" t="s">
        <v>311</v>
      </c>
    </row>
    <row r="82" spans="2:2">
      <c r="B82" s="39" t="s">
        <v>285</v>
      </c>
    </row>
    <row r="83" spans="2:2">
      <c r="B83" s="39" t="s">
        <v>291</v>
      </c>
    </row>
    <row r="84" spans="2:2">
      <c r="B84" s="39" t="s">
        <v>285</v>
      </c>
    </row>
    <row r="85" spans="2:2">
      <c r="B85" s="39" t="s">
        <v>312</v>
      </c>
    </row>
    <row r="86" spans="2:2">
      <c r="B86" s="39" t="s">
        <v>288</v>
      </c>
    </row>
    <row r="87" spans="2:2">
      <c r="B87" s="39" t="s">
        <v>285</v>
      </c>
    </row>
    <row r="88" spans="2:2">
      <c r="B88" s="39" t="s">
        <v>313</v>
      </c>
    </row>
    <row r="89" spans="2:2">
      <c r="B89" s="39" t="s">
        <v>314</v>
      </c>
    </row>
    <row r="90" spans="2:2">
      <c r="B90" s="39" t="s">
        <v>315</v>
      </c>
    </row>
    <row r="91" spans="2:2">
      <c r="B91" s="39" t="s">
        <v>291</v>
      </c>
    </row>
    <row r="92" spans="2:2">
      <c r="B92" s="39" t="s">
        <v>291</v>
      </c>
    </row>
    <row r="93" spans="2:2">
      <c r="B93" s="39" t="s">
        <v>316</v>
      </c>
    </row>
    <row r="94" spans="2:2">
      <c r="B94" s="39" t="s">
        <v>313</v>
      </c>
    </row>
    <row r="95" spans="2:2">
      <c r="B95" s="39" t="s">
        <v>317</v>
      </c>
    </row>
    <row r="96" spans="2:2">
      <c r="B96" s="39" t="s">
        <v>318</v>
      </c>
    </row>
    <row r="97" spans="2:2">
      <c r="B97" s="39" t="s">
        <v>299</v>
      </c>
    </row>
    <row r="98" spans="2:2">
      <c r="B98" s="39" t="s">
        <v>319</v>
      </c>
    </row>
    <row r="99" spans="2:2">
      <c r="B99" s="39" t="s">
        <v>297</v>
      </c>
    </row>
    <row r="100" spans="2:2">
      <c r="B100" s="39" t="s">
        <v>320</v>
      </c>
    </row>
    <row r="101" spans="2:2">
      <c r="B101" s="39" t="s">
        <v>299</v>
      </c>
    </row>
    <row r="102" spans="2:2">
      <c r="B102" s="39" t="s">
        <v>321</v>
      </c>
    </row>
    <row r="103" spans="2:2">
      <c r="B103" s="39" t="s">
        <v>322</v>
      </c>
    </row>
    <row r="104" spans="2:2">
      <c r="B104" s="39" t="s">
        <v>322</v>
      </c>
    </row>
    <row r="105" spans="2:2">
      <c r="B105" s="39" t="s">
        <v>322</v>
      </c>
    </row>
    <row r="106" spans="2:2">
      <c r="B106" s="39" t="s">
        <v>322</v>
      </c>
    </row>
    <row r="107" spans="2:2">
      <c r="B107" s="39" t="s">
        <v>323</v>
      </c>
    </row>
    <row r="108" spans="2:2">
      <c r="B108" s="39" t="s">
        <v>324</v>
      </c>
    </row>
    <row r="109" spans="2:2">
      <c r="B109" s="39" t="s">
        <v>325</v>
      </c>
    </row>
    <row r="110" spans="2:2">
      <c r="B110" s="39" t="s">
        <v>291</v>
      </c>
    </row>
    <row r="111" spans="2:2">
      <c r="B111" s="39" t="s">
        <v>285</v>
      </c>
    </row>
    <row r="112" spans="2:2">
      <c r="B112" s="39" t="s">
        <v>285</v>
      </c>
    </row>
    <row r="113" spans="2:2">
      <c r="B113" s="39" t="s">
        <v>285</v>
      </c>
    </row>
    <row r="114" spans="2:2">
      <c r="B114" s="39" t="s">
        <v>326</v>
      </c>
    </row>
    <row r="115" spans="2:2">
      <c r="B115" s="39" t="s">
        <v>327</v>
      </c>
    </row>
    <row r="116" spans="2:2">
      <c r="B116" s="39" t="s">
        <v>328</v>
      </c>
    </row>
    <row r="117" spans="2:2">
      <c r="B117" s="39" t="s">
        <v>300</v>
      </c>
    </row>
    <row r="118" spans="2:2">
      <c r="B118" s="39" t="s">
        <v>329</v>
      </c>
    </row>
    <row r="119" spans="2:2">
      <c r="B119" s="39" t="s">
        <v>330</v>
      </c>
    </row>
    <row r="120" spans="2:2">
      <c r="B120" s="39" t="s">
        <v>285</v>
      </c>
    </row>
    <row r="121" spans="2:2">
      <c r="B121" s="39" t="s">
        <v>285</v>
      </c>
    </row>
    <row r="122" spans="2:2">
      <c r="B122" s="39" t="s">
        <v>331</v>
      </c>
    </row>
    <row r="123" spans="2:2">
      <c r="B123" s="39" t="s">
        <v>285</v>
      </c>
    </row>
    <row r="124" spans="2:2">
      <c r="B124" s="39" t="s">
        <v>332</v>
      </c>
    </row>
    <row r="125" spans="2:2">
      <c r="B125" s="39" t="s">
        <v>333</v>
      </c>
    </row>
    <row r="126" spans="2:2">
      <c r="B126" s="39" t="s">
        <v>334</v>
      </c>
    </row>
    <row r="127" spans="2:2">
      <c r="B127" s="39" t="s">
        <v>285</v>
      </c>
    </row>
    <row r="128" spans="2:2">
      <c r="B128" s="39" t="s">
        <v>291</v>
      </c>
    </row>
    <row r="129" spans="1:19">
      <c r="B129" s="39" t="s">
        <v>335</v>
      </c>
    </row>
    <row r="131" spans="1:19">
      <c r="A131" s="39" t="s">
        <v>541</v>
      </c>
    </row>
    <row r="134" spans="1:19" ht="17.25" thickBot="1">
      <c r="S134" s="6" t="s">
        <v>24</v>
      </c>
    </row>
    <row r="135" spans="1:19">
      <c r="B135" s="566"/>
      <c r="C135" s="566" t="s">
        <v>540</v>
      </c>
      <c r="D135" s="613" t="s">
        <v>425</v>
      </c>
      <c r="E135" s="614"/>
      <c r="F135" s="615"/>
      <c r="G135" s="613" t="s">
        <v>426</v>
      </c>
      <c r="H135" s="614"/>
      <c r="I135" s="614"/>
      <c r="J135" s="614"/>
      <c r="K135" s="614"/>
      <c r="L135" s="614"/>
      <c r="M135" s="614"/>
      <c r="N135" s="614"/>
      <c r="O135" s="570" t="s">
        <v>529</v>
      </c>
      <c r="P135" s="613" t="s">
        <v>354</v>
      </c>
      <c r="Q135" s="615"/>
      <c r="R135" s="613" t="s">
        <v>355</v>
      </c>
      <c r="S135" s="616"/>
    </row>
    <row r="136" spans="1:19" ht="50.25" thickBot="1">
      <c r="B136" s="567"/>
      <c r="C136" s="567"/>
      <c r="D136" s="41" t="s">
        <v>530</v>
      </c>
      <c r="E136" s="42" t="s">
        <v>531</v>
      </c>
      <c r="F136" s="43" t="s">
        <v>532</v>
      </c>
      <c r="G136" s="41" t="s">
        <v>533</v>
      </c>
      <c r="H136" s="42" t="s">
        <v>534</v>
      </c>
      <c r="I136" s="42" t="s">
        <v>535</v>
      </c>
      <c r="J136" s="42" t="s">
        <v>536</v>
      </c>
      <c r="K136" s="42" t="s">
        <v>537</v>
      </c>
      <c r="L136" s="42" t="s">
        <v>538</v>
      </c>
      <c r="M136" s="42" t="s">
        <v>539</v>
      </c>
      <c r="N136" s="42" t="s">
        <v>494</v>
      </c>
      <c r="O136" s="571"/>
      <c r="P136" s="41" t="s">
        <v>525</v>
      </c>
      <c r="Q136" s="43" t="s">
        <v>526</v>
      </c>
      <c r="R136" s="41" t="s">
        <v>527</v>
      </c>
      <c r="S136" s="44" t="s">
        <v>528</v>
      </c>
    </row>
    <row r="137" spans="1:19" ht="24" customHeight="1">
      <c r="B137" s="319" t="s">
        <v>523</v>
      </c>
      <c r="C137" s="46">
        <v>76</v>
      </c>
      <c r="D137" s="47">
        <v>45</v>
      </c>
      <c r="E137" s="48">
        <v>30</v>
      </c>
      <c r="F137" s="49">
        <v>1</v>
      </c>
      <c r="G137" s="47">
        <v>28</v>
      </c>
      <c r="H137" s="48">
        <v>4</v>
      </c>
      <c r="I137" s="48">
        <v>11</v>
      </c>
      <c r="J137" s="48">
        <v>17</v>
      </c>
      <c r="K137" s="48">
        <v>5</v>
      </c>
      <c r="L137" s="48">
        <v>5</v>
      </c>
      <c r="M137" s="48">
        <v>2</v>
      </c>
      <c r="N137" s="48">
        <v>4</v>
      </c>
      <c r="O137" s="49">
        <v>19</v>
      </c>
      <c r="P137" s="47">
        <v>5</v>
      </c>
      <c r="Q137" s="49">
        <v>14</v>
      </c>
      <c r="R137" s="47">
        <v>17</v>
      </c>
      <c r="S137" s="50">
        <v>39</v>
      </c>
    </row>
    <row r="138" spans="1:19" ht="24" customHeight="1" thickBot="1">
      <c r="B138" s="320" t="s">
        <v>524</v>
      </c>
      <c r="C138" s="184">
        <v>77</v>
      </c>
      <c r="D138" s="185">
        <v>37</v>
      </c>
      <c r="E138" s="186">
        <v>38</v>
      </c>
      <c r="F138" s="321">
        <v>2</v>
      </c>
      <c r="G138" s="185">
        <v>24</v>
      </c>
      <c r="H138" s="186">
        <v>4</v>
      </c>
      <c r="I138" s="186">
        <v>7</v>
      </c>
      <c r="J138" s="186">
        <v>21</v>
      </c>
      <c r="K138" s="186">
        <v>9</v>
      </c>
      <c r="L138" s="186">
        <v>5</v>
      </c>
      <c r="M138" s="186">
        <v>1</v>
      </c>
      <c r="N138" s="186">
        <v>6</v>
      </c>
      <c r="O138" s="321">
        <v>15</v>
      </c>
      <c r="P138" s="185">
        <v>10</v>
      </c>
      <c r="Q138" s="321">
        <v>14</v>
      </c>
      <c r="R138" s="185">
        <v>23</v>
      </c>
      <c r="S138" s="187">
        <v>39</v>
      </c>
    </row>
    <row r="140" spans="1:19">
      <c r="A140" s="39" t="s">
        <v>542</v>
      </c>
    </row>
    <row r="143" spans="1:19" ht="17.25" thickBot="1">
      <c r="S143" s="6" t="s">
        <v>24</v>
      </c>
    </row>
    <row r="144" spans="1:19">
      <c r="B144" s="606"/>
      <c r="C144" s="566" t="s">
        <v>1172</v>
      </c>
      <c r="D144" s="613" t="s">
        <v>425</v>
      </c>
      <c r="E144" s="614"/>
      <c r="F144" s="615"/>
      <c r="G144" s="613" t="s">
        <v>426</v>
      </c>
      <c r="H144" s="614"/>
      <c r="I144" s="614"/>
      <c r="J144" s="614"/>
      <c r="K144" s="614"/>
      <c r="L144" s="614"/>
      <c r="M144" s="614"/>
      <c r="N144" s="614"/>
      <c r="O144" s="570" t="s">
        <v>1181</v>
      </c>
      <c r="P144" s="613" t="s">
        <v>354</v>
      </c>
      <c r="Q144" s="615"/>
      <c r="R144" s="613" t="s">
        <v>355</v>
      </c>
      <c r="S144" s="616"/>
    </row>
    <row r="145" spans="1:19" ht="50.25" thickBot="1">
      <c r="B145" s="607"/>
      <c r="C145" s="567"/>
      <c r="D145" s="41" t="s">
        <v>966</v>
      </c>
      <c r="E145" s="42" t="s">
        <v>1173</v>
      </c>
      <c r="F145" s="43" t="s">
        <v>1174</v>
      </c>
      <c r="G145" s="41" t="s">
        <v>1175</v>
      </c>
      <c r="H145" s="42" t="s">
        <v>721</v>
      </c>
      <c r="I145" s="42" t="s">
        <v>1176</v>
      </c>
      <c r="J145" s="42" t="s">
        <v>1177</v>
      </c>
      <c r="K145" s="42" t="s">
        <v>1178</v>
      </c>
      <c r="L145" s="42" t="s">
        <v>1179</v>
      </c>
      <c r="M145" s="42" t="s">
        <v>1180</v>
      </c>
      <c r="N145" s="42" t="s">
        <v>587</v>
      </c>
      <c r="O145" s="571"/>
      <c r="P145" s="41" t="s">
        <v>1182</v>
      </c>
      <c r="Q145" s="43" t="s">
        <v>1183</v>
      </c>
      <c r="R145" s="41" t="s">
        <v>1184</v>
      </c>
      <c r="S145" s="44" t="s">
        <v>1185</v>
      </c>
    </row>
    <row r="146" spans="1:19" ht="24" customHeight="1">
      <c r="B146" s="319" t="s">
        <v>543</v>
      </c>
      <c r="C146" s="46">
        <v>17</v>
      </c>
      <c r="D146" s="47">
        <v>11</v>
      </c>
      <c r="E146" s="48">
        <v>5</v>
      </c>
      <c r="F146" s="428" t="s">
        <v>1123</v>
      </c>
      <c r="G146" s="47">
        <v>8</v>
      </c>
      <c r="H146" s="48">
        <v>0</v>
      </c>
      <c r="I146" s="48">
        <v>1</v>
      </c>
      <c r="J146" s="48">
        <v>3</v>
      </c>
      <c r="K146" s="48">
        <v>0</v>
      </c>
      <c r="L146" s="48">
        <v>2</v>
      </c>
      <c r="M146" s="429" t="s">
        <v>1123</v>
      </c>
      <c r="N146" s="48">
        <v>2</v>
      </c>
      <c r="O146" s="49">
        <v>5</v>
      </c>
      <c r="P146" s="47">
        <v>2</v>
      </c>
      <c r="Q146" s="49">
        <v>3</v>
      </c>
      <c r="R146" s="47">
        <v>2</v>
      </c>
      <c r="S146" s="50">
        <v>13</v>
      </c>
    </row>
    <row r="147" spans="1:19" ht="24" customHeight="1">
      <c r="B147" s="430" t="s">
        <v>544</v>
      </c>
      <c r="C147" s="51">
        <v>44</v>
      </c>
      <c r="D147" s="52">
        <v>28</v>
      </c>
      <c r="E147" s="53">
        <v>16</v>
      </c>
      <c r="F147" s="431" t="s">
        <v>1123</v>
      </c>
      <c r="G147" s="52">
        <v>19</v>
      </c>
      <c r="H147" s="53">
        <v>4</v>
      </c>
      <c r="I147" s="53">
        <v>8</v>
      </c>
      <c r="J147" s="53">
        <v>8</v>
      </c>
      <c r="K147" s="53">
        <v>1</v>
      </c>
      <c r="L147" s="53">
        <v>2</v>
      </c>
      <c r="M147" s="432" t="s">
        <v>1123</v>
      </c>
      <c r="N147" s="53">
        <v>1</v>
      </c>
      <c r="O147" s="54">
        <v>12</v>
      </c>
      <c r="P147" s="52">
        <v>4</v>
      </c>
      <c r="Q147" s="54">
        <v>7</v>
      </c>
      <c r="R147" s="52">
        <v>11</v>
      </c>
      <c r="S147" s="55">
        <v>21</v>
      </c>
    </row>
    <row r="148" spans="1:19" ht="24" customHeight="1">
      <c r="B148" s="430" t="s">
        <v>545</v>
      </c>
      <c r="C148" s="51">
        <v>29</v>
      </c>
      <c r="D148" s="52">
        <v>15</v>
      </c>
      <c r="E148" s="53">
        <v>14</v>
      </c>
      <c r="F148" s="431" t="s">
        <v>1123</v>
      </c>
      <c r="G148" s="52">
        <v>8</v>
      </c>
      <c r="H148" s="53">
        <v>1</v>
      </c>
      <c r="I148" s="53">
        <v>3</v>
      </c>
      <c r="J148" s="53">
        <v>9</v>
      </c>
      <c r="K148" s="53">
        <v>4</v>
      </c>
      <c r="L148" s="53">
        <v>3</v>
      </c>
      <c r="M148" s="432" t="s">
        <v>1123</v>
      </c>
      <c r="N148" s="53">
        <v>1</v>
      </c>
      <c r="O148" s="54">
        <v>7</v>
      </c>
      <c r="P148" s="52">
        <v>1</v>
      </c>
      <c r="Q148" s="54">
        <v>7</v>
      </c>
      <c r="R148" s="52">
        <v>7</v>
      </c>
      <c r="S148" s="55">
        <v>13</v>
      </c>
    </row>
    <row r="149" spans="1:19" ht="24" customHeight="1" thickBot="1">
      <c r="B149" s="320" t="s">
        <v>71</v>
      </c>
      <c r="C149" s="184">
        <v>1</v>
      </c>
      <c r="D149" s="185">
        <v>1</v>
      </c>
      <c r="E149" s="186">
        <v>0</v>
      </c>
      <c r="F149" s="433" t="s">
        <v>1123</v>
      </c>
      <c r="G149" s="185">
        <v>1</v>
      </c>
      <c r="H149" s="186">
        <v>0</v>
      </c>
      <c r="I149" s="186">
        <v>0</v>
      </c>
      <c r="J149" s="186">
        <v>0</v>
      </c>
      <c r="K149" s="186">
        <v>0</v>
      </c>
      <c r="L149" s="186">
        <v>0</v>
      </c>
      <c r="M149" s="434" t="s">
        <v>1123</v>
      </c>
      <c r="N149" s="186">
        <v>0</v>
      </c>
      <c r="O149" s="321">
        <v>1</v>
      </c>
      <c r="P149" s="185">
        <v>0</v>
      </c>
      <c r="Q149" s="321">
        <v>0</v>
      </c>
      <c r="R149" s="185">
        <v>0</v>
      </c>
      <c r="S149" s="187">
        <v>0</v>
      </c>
    </row>
    <row r="150" spans="1:19" ht="15" customHeight="1">
      <c r="B150" s="39" t="s">
        <v>1186</v>
      </c>
    </row>
    <row r="151" spans="1:19" ht="15" customHeight="1">
      <c r="B151" s="40" t="s">
        <v>1187</v>
      </c>
    </row>
    <row r="152" spans="1:19" ht="15" customHeight="1">
      <c r="B152" s="39" t="s">
        <v>1188</v>
      </c>
    </row>
    <row r="154" spans="1:19">
      <c r="A154" s="39" t="s">
        <v>546</v>
      </c>
    </row>
    <row r="157" spans="1:19" ht="17.25" thickBot="1">
      <c r="S157" s="6" t="s">
        <v>24</v>
      </c>
    </row>
    <row r="158" spans="1:19">
      <c r="B158" s="566"/>
      <c r="C158" s="566" t="s">
        <v>1189</v>
      </c>
      <c r="D158" s="613" t="s">
        <v>425</v>
      </c>
      <c r="E158" s="614"/>
      <c r="F158" s="615"/>
      <c r="G158" s="613" t="s">
        <v>426</v>
      </c>
      <c r="H158" s="614"/>
      <c r="I158" s="614"/>
      <c r="J158" s="614"/>
      <c r="K158" s="614"/>
      <c r="L158" s="614"/>
      <c r="M158" s="614"/>
      <c r="N158" s="614"/>
      <c r="O158" s="570" t="s">
        <v>1196</v>
      </c>
      <c r="P158" s="613" t="s">
        <v>354</v>
      </c>
      <c r="Q158" s="615"/>
      <c r="R158" s="613" t="s">
        <v>355</v>
      </c>
      <c r="S158" s="616"/>
    </row>
    <row r="159" spans="1:19" ht="50.25" thickBot="1">
      <c r="B159" s="567"/>
      <c r="C159" s="567"/>
      <c r="D159" s="41" t="s">
        <v>1190</v>
      </c>
      <c r="E159" s="42" t="s">
        <v>1191</v>
      </c>
      <c r="F159" s="43" t="s">
        <v>1174</v>
      </c>
      <c r="G159" s="41" t="s">
        <v>1192</v>
      </c>
      <c r="H159" s="42" t="s">
        <v>721</v>
      </c>
      <c r="I159" s="42" t="s">
        <v>1193</v>
      </c>
      <c r="J159" s="42" t="s">
        <v>1194</v>
      </c>
      <c r="K159" s="42" t="s">
        <v>1195</v>
      </c>
      <c r="L159" s="42" t="s">
        <v>1084</v>
      </c>
      <c r="M159" s="42" t="s">
        <v>1180</v>
      </c>
      <c r="N159" s="42" t="s">
        <v>661</v>
      </c>
      <c r="O159" s="571"/>
      <c r="P159" s="41" t="s">
        <v>1197</v>
      </c>
      <c r="Q159" s="43" t="s">
        <v>1183</v>
      </c>
      <c r="R159" s="41" t="s">
        <v>1198</v>
      </c>
      <c r="S159" s="44" t="s">
        <v>1199</v>
      </c>
    </row>
    <row r="160" spans="1:19" ht="24" customHeight="1">
      <c r="B160" s="319" t="s">
        <v>547</v>
      </c>
      <c r="C160" s="46">
        <v>23</v>
      </c>
      <c r="D160" s="47">
        <v>16</v>
      </c>
      <c r="E160" s="48">
        <v>7</v>
      </c>
      <c r="F160" s="49" t="s">
        <v>1123</v>
      </c>
      <c r="G160" s="47">
        <v>11</v>
      </c>
      <c r="H160" s="48">
        <v>2</v>
      </c>
      <c r="I160" s="48">
        <v>0</v>
      </c>
      <c r="J160" s="48">
        <v>5</v>
      </c>
      <c r="K160" s="48">
        <v>1</v>
      </c>
      <c r="L160" s="48">
        <v>1</v>
      </c>
      <c r="M160" s="48" t="s">
        <v>1123</v>
      </c>
      <c r="N160" s="48">
        <v>3</v>
      </c>
      <c r="O160" s="49">
        <v>9</v>
      </c>
      <c r="P160" s="47">
        <v>4</v>
      </c>
      <c r="Q160" s="49">
        <v>5</v>
      </c>
      <c r="R160" s="47">
        <v>7</v>
      </c>
      <c r="S160" s="50">
        <v>11</v>
      </c>
    </row>
    <row r="161" spans="1:19" ht="24" customHeight="1">
      <c r="B161" s="430" t="s">
        <v>548</v>
      </c>
      <c r="C161" s="51">
        <v>6</v>
      </c>
      <c r="D161" s="52">
        <v>4</v>
      </c>
      <c r="E161" s="53">
        <v>2</v>
      </c>
      <c r="F161" s="54" t="s">
        <v>1123</v>
      </c>
      <c r="G161" s="52">
        <v>3</v>
      </c>
      <c r="H161" s="53">
        <v>1</v>
      </c>
      <c r="I161" s="53">
        <v>1</v>
      </c>
      <c r="J161" s="53">
        <v>0</v>
      </c>
      <c r="K161" s="53">
        <v>1</v>
      </c>
      <c r="L161" s="53">
        <v>0</v>
      </c>
      <c r="M161" s="53" t="s">
        <v>1123</v>
      </c>
      <c r="N161" s="53">
        <v>0</v>
      </c>
      <c r="O161" s="54">
        <v>3</v>
      </c>
      <c r="P161" s="52">
        <v>1</v>
      </c>
      <c r="Q161" s="54">
        <v>1</v>
      </c>
      <c r="R161" s="52">
        <v>3</v>
      </c>
      <c r="S161" s="55">
        <v>3</v>
      </c>
    </row>
    <row r="162" spans="1:19" ht="24" customHeight="1">
      <c r="B162" s="430" t="s">
        <v>549</v>
      </c>
      <c r="C162" s="51">
        <v>58</v>
      </c>
      <c r="D162" s="52">
        <v>31</v>
      </c>
      <c r="E162" s="53">
        <v>26</v>
      </c>
      <c r="F162" s="54" t="s">
        <v>1123</v>
      </c>
      <c r="G162" s="52">
        <v>17</v>
      </c>
      <c r="H162" s="53">
        <v>4</v>
      </c>
      <c r="I162" s="53">
        <v>4</v>
      </c>
      <c r="J162" s="53">
        <v>15</v>
      </c>
      <c r="K162" s="53">
        <v>9</v>
      </c>
      <c r="L162" s="53">
        <v>2</v>
      </c>
      <c r="M162" s="53" t="s">
        <v>1123</v>
      </c>
      <c r="N162" s="53">
        <v>6</v>
      </c>
      <c r="O162" s="54">
        <v>11</v>
      </c>
      <c r="P162" s="52">
        <v>9</v>
      </c>
      <c r="Q162" s="54">
        <v>11</v>
      </c>
      <c r="R162" s="52">
        <v>16</v>
      </c>
      <c r="S162" s="55">
        <v>31</v>
      </c>
    </row>
    <row r="163" spans="1:19" ht="24" customHeight="1" thickBot="1">
      <c r="B163" s="320" t="s">
        <v>71</v>
      </c>
      <c r="C163" s="184">
        <v>4</v>
      </c>
      <c r="D163" s="185">
        <v>2</v>
      </c>
      <c r="E163" s="186">
        <v>1</v>
      </c>
      <c r="F163" s="321" t="s">
        <v>1123</v>
      </c>
      <c r="G163" s="185">
        <v>3</v>
      </c>
      <c r="H163" s="186">
        <v>0</v>
      </c>
      <c r="I163" s="186">
        <v>0</v>
      </c>
      <c r="J163" s="186">
        <v>1</v>
      </c>
      <c r="K163" s="186">
        <v>0</v>
      </c>
      <c r="L163" s="186">
        <v>0</v>
      </c>
      <c r="M163" s="186" t="s">
        <v>1123</v>
      </c>
      <c r="N163" s="186">
        <v>0</v>
      </c>
      <c r="O163" s="321">
        <v>1</v>
      </c>
      <c r="P163" s="185">
        <v>0</v>
      </c>
      <c r="Q163" s="321">
        <v>1</v>
      </c>
      <c r="R163" s="185">
        <v>1</v>
      </c>
      <c r="S163" s="187">
        <v>2</v>
      </c>
    </row>
    <row r="164" spans="1:19" ht="15" customHeight="1">
      <c r="B164" s="39" t="s">
        <v>1186</v>
      </c>
    </row>
    <row r="165" spans="1:19">
      <c r="B165" s="39" t="s">
        <v>1200</v>
      </c>
    </row>
    <row r="166" spans="1:19">
      <c r="B166" s="39" t="s">
        <v>1201</v>
      </c>
    </row>
    <row r="167" spans="1:19">
      <c r="B167" s="39" t="s">
        <v>1202</v>
      </c>
    </row>
    <row r="168" spans="1:19">
      <c r="B168" s="39" t="s">
        <v>1203</v>
      </c>
    </row>
    <row r="169" spans="1:19">
      <c r="B169" s="39" t="s">
        <v>1204</v>
      </c>
    </row>
    <row r="171" spans="1:19">
      <c r="A171" s="39" t="s">
        <v>550</v>
      </c>
    </row>
    <row r="174" spans="1:19" ht="17.25" thickBot="1">
      <c r="S174" s="6" t="s">
        <v>24</v>
      </c>
    </row>
    <row r="175" spans="1:19">
      <c r="B175" s="606"/>
      <c r="C175" s="566" t="s">
        <v>1205</v>
      </c>
      <c r="D175" s="613" t="s">
        <v>425</v>
      </c>
      <c r="E175" s="614"/>
      <c r="F175" s="615"/>
      <c r="G175" s="613" t="s">
        <v>426</v>
      </c>
      <c r="H175" s="614"/>
      <c r="I175" s="614"/>
      <c r="J175" s="614"/>
      <c r="K175" s="614"/>
      <c r="L175" s="614"/>
      <c r="M175" s="614"/>
      <c r="N175" s="614"/>
      <c r="O175" s="570" t="s">
        <v>529</v>
      </c>
      <c r="P175" s="613" t="s">
        <v>354</v>
      </c>
      <c r="Q175" s="615"/>
      <c r="R175" s="613" t="s">
        <v>355</v>
      </c>
      <c r="S175" s="616"/>
    </row>
    <row r="176" spans="1:19" ht="50.25" thickBot="1">
      <c r="B176" s="607"/>
      <c r="C176" s="567"/>
      <c r="D176" s="41" t="s">
        <v>1206</v>
      </c>
      <c r="E176" s="42" t="s">
        <v>1207</v>
      </c>
      <c r="F176" s="43" t="s">
        <v>532</v>
      </c>
      <c r="G176" s="41" t="s">
        <v>1208</v>
      </c>
      <c r="H176" s="42" t="s">
        <v>534</v>
      </c>
      <c r="I176" s="42" t="s">
        <v>1209</v>
      </c>
      <c r="J176" s="42" t="s">
        <v>1210</v>
      </c>
      <c r="K176" s="42" t="s">
        <v>537</v>
      </c>
      <c r="L176" s="42" t="s">
        <v>1211</v>
      </c>
      <c r="M176" s="42" t="s">
        <v>725</v>
      </c>
      <c r="N176" s="42" t="s">
        <v>494</v>
      </c>
      <c r="O176" s="571"/>
      <c r="P176" s="41" t="s">
        <v>525</v>
      </c>
      <c r="Q176" s="43" t="s">
        <v>526</v>
      </c>
      <c r="R176" s="41" t="s">
        <v>1212</v>
      </c>
      <c r="S176" s="44" t="s">
        <v>1213</v>
      </c>
    </row>
    <row r="177" spans="2:19" ht="24" customHeight="1">
      <c r="B177" s="319" t="s">
        <v>551</v>
      </c>
      <c r="C177" s="46">
        <v>30</v>
      </c>
      <c r="D177" s="47">
        <v>14</v>
      </c>
      <c r="E177" s="48">
        <v>14</v>
      </c>
      <c r="F177" s="49">
        <v>2</v>
      </c>
      <c r="G177" s="47">
        <v>12</v>
      </c>
      <c r="H177" s="48">
        <v>0</v>
      </c>
      <c r="I177" s="48">
        <v>1</v>
      </c>
      <c r="J177" s="48">
        <v>10</v>
      </c>
      <c r="K177" s="48">
        <v>2</v>
      </c>
      <c r="L177" s="48">
        <v>1</v>
      </c>
      <c r="M177" s="48">
        <v>0</v>
      </c>
      <c r="N177" s="48">
        <v>4</v>
      </c>
      <c r="O177" s="49">
        <v>4</v>
      </c>
      <c r="P177" s="47">
        <v>4</v>
      </c>
      <c r="Q177" s="49">
        <v>10</v>
      </c>
      <c r="R177" s="47">
        <v>7</v>
      </c>
      <c r="S177" s="50">
        <v>18</v>
      </c>
    </row>
    <row r="178" spans="2:19" ht="24" customHeight="1">
      <c r="B178" s="430" t="s">
        <v>552</v>
      </c>
      <c r="C178" s="51">
        <v>25</v>
      </c>
      <c r="D178" s="52">
        <v>11</v>
      </c>
      <c r="E178" s="53">
        <v>14</v>
      </c>
      <c r="F178" s="54">
        <v>0</v>
      </c>
      <c r="G178" s="52">
        <v>7</v>
      </c>
      <c r="H178" s="53">
        <v>1</v>
      </c>
      <c r="I178" s="53">
        <v>1</v>
      </c>
      <c r="J178" s="53">
        <v>5</v>
      </c>
      <c r="K178" s="53">
        <v>4</v>
      </c>
      <c r="L178" s="53">
        <v>2</v>
      </c>
      <c r="M178" s="53">
        <v>4</v>
      </c>
      <c r="N178" s="53">
        <v>1</v>
      </c>
      <c r="O178" s="54">
        <v>6</v>
      </c>
      <c r="P178" s="52">
        <v>1</v>
      </c>
      <c r="Q178" s="54">
        <v>4</v>
      </c>
      <c r="R178" s="52">
        <v>4</v>
      </c>
      <c r="S178" s="55">
        <v>17</v>
      </c>
    </row>
    <row r="179" spans="2:19" ht="24" customHeight="1">
      <c r="B179" s="430" t="s">
        <v>553</v>
      </c>
      <c r="C179" s="51">
        <v>48</v>
      </c>
      <c r="D179" s="52">
        <v>27</v>
      </c>
      <c r="E179" s="53">
        <v>20</v>
      </c>
      <c r="F179" s="54">
        <v>1</v>
      </c>
      <c r="G179" s="52">
        <v>16</v>
      </c>
      <c r="H179" s="53">
        <v>3</v>
      </c>
      <c r="I179" s="53">
        <v>7</v>
      </c>
      <c r="J179" s="53">
        <v>11</v>
      </c>
      <c r="K179" s="53">
        <v>5</v>
      </c>
      <c r="L179" s="53">
        <v>3</v>
      </c>
      <c r="M179" s="53">
        <v>0</v>
      </c>
      <c r="N179" s="53">
        <v>3</v>
      </c>
      <c r="O179" s="54">
        <v>10</v>
      </c>
      <c r="P179" s="52">
        <v>7</v>
      </c>
      <c r="Q179" s="54">
        <v>10</v>
      </c>
      <c r="R179" s="52">
        <v>18</v>
      </c>
      <c r="S179" s="55">
        <v>20</v>
      </c>
    </row>
    <row r="180" spans="2:19" ht="24" customHeight="1">
      <c r="B180" s="430" t="s">
        <v>554</v>
      </c>
      <c r="C180" s="51">
        <v>12</v>
      </c>
      <c r="D180" s="52">
        <v>10</v>
      </c>
      <c r="E180" s="53">
        <v>2</v>
      </c>
      <c r="F180" s="54">
        <v>0</v>
      </c>
      <c r="G180" s="52">
        <v>4</v>
      </c>
      <c r="H180" s="53">
        <v>3</v>
      </c>
      <c r="I180" s="53">
        <v>0</v>
      </c>
      <c r="J180" s="53">
        <v>4</v>
      </c>
      <c r="K180" s="53">
        <v>0</v>
      </c>
      <c r="L180" s="53">
        <v>1</v>
      </c>
      <c r="M180" s="53">
        <v>0</v>
      </c>
      <c r="N180" s="53">
        <v>0</v>
      </c>
      <c r="O180" s="54">
        <v>3</v>
      </c>
      <c r="P180" s="52">
        <v>0</v>
      </c>
      <c r="Q180" s="54">
        <v>0</v>
      </c>
      <c r="R180" s="52">
        <v>3</v>
      </c>
      <c r="S180" s="55">
        <v>8</v>
      </c>
    </row>
    <row r="181" spans="2:19" ht="24" customHeight="1">
      <c r="B181" s="430" t="s">
        <v>555</v>
      </c>
      <c r="C181" s="51">
        <v>6</v>
      </c>
      <c r="D181" s="52">
        <v>5</v>
      </c>
      <c r="E181" s="53">
        <v>1</v>
      </c>
      <c r="F181" s="54">
        <v>0</v>
      </c>
      <c r="G181" s="52">
        <v>3</v>
      </c>
      <c r="H181" s="53">
        <v>0</v>
      </c>
      <c r="I181" s="53">
        <v>0</v>
      </c>
      <c r="J181" s="53">
        <v>1</v>
      </c>
      <c r="K181" s="53">
        <v>1</v>
      </c>
      <c r="L181" s="53">
        <v>0</v>
      </c>
      <c r="M181" s="53">
        <v>0</v>
      </c>
      <c r="N181" s="53">
        <v>1</v>
      </c>
      <c r="O181" s="54">
        <v>1</v>
      </c>
      <c r="P181" s="52">
        <v>1</v>
      </c>
      <c r="Q181" s="54">
        <v>2</v>
      </c>
      <c r="R181" s="52">
        <v>0</v>
      </c>
      <c r="S181" s="55">
        <v>4</v>
      </c>
    </row>
    <row r="182" spans="2:19" ht="24" customHeight="1">
      <c r="B182" s="430" t="s">
        <v>556</v>
      </c>
      <c r="C182" s="51">
        <v>11</v>
      </c>
      <c r="D182" s="52">
        <v>8</v>
      </c>
      <c r="E182" s="53">
        <v>3</v>
      </c>
      <c r="F182" s="54">
        <v>0</v>
      </c>
      <c r="G182" s="52">
        <v>4</v>
      </c>
      <c r="H182" s="53">
        <v>0</v>
      </c>
      <c r="I182" s="53">
        <v>0</v>
      </c>
      <c r="J182" s="53">
        <v>3</v>
      </c>
      <c r="K182" s="53">
        <v>2</v>
      </c>
      <c r="L182" s="53">
        <v>0</v>
      </c>
      <c r="M182" s="53">
        <v>0</v>
      </c>
      <c r="N182" s="53">
        <v>2</v>
      </c>
      <c r="O182" s="54">
        <v>3</v>
      </c>
      <c r="P182" s="52">
        <v>0</v>
      </c>
      <c r="Q182" s="54">
        <v>3</v>
      </c>
      <c r="R182" s="52">
        <v>2</v>
      </c>
      <c r="S182" s="55">
        <v>7</v>
      </c>
    </row>
    <row r="183" spans="2:19" ht="24" customHeight="1">
      <c r="B183" s="430" t="s">
        <v>557</v>
      </c>
      <c r="C183" s="51">
        <v>25</v>
      </c>
      <c r="D183" s="52">
        <v>11</v>
      </c>
      <c r="E183" s="53">
        <v>14</v>
      </c>
      <c r="F183" s="54">
        <v>0</v>
      </c>
      <c r="G183" s="52">
        <v>8</v>
      </c>
      <c r="H183" s="53">
        <v>2</v>
      </c>
      <c r="I183" s="53">
        <v>5</v>
      </c>
      <c r="J183" s="53">
        <v>5</v>
      </c>
      <c r="K183" s="53">
        <v>3</v>
      </c>
      <c r="L183" s="53">
        <v>1</v>
      </c>
      <c r="M183" s="53">
        <v>0</v>
      </c>
      <c r="N183" s="53">
        <v>1</v>
      </c>
      <c r="O183" s="54">
        <v>6</v>
      </c>
      <c r="P183" s="52">
        <v>2</v>
      </c>
      <c r="Q183" s="54">
        <v>2</v>
      </c>
      <c r="R183" s="52">
        <v>9</v>
      </c>
      <c r="S183" s="55">
        <v>10</v>
      </c>
    </row>
    <row r="184" spans="2:19" ht="24" customHeight="1">
      <c r="B184" s="430" t="s">
        <v>558</v>
      </c>
      <c r="C184" s="51">
        <v>11</v>
      </c>
      <c r="D184" s="52">
        <v>5</v>
      </c>
      <c r="E184" s="53">
        <v>6</v>
      </c>
      <c r="F184" s="54">
        <v>0</v>
      </c>
      <c r="G184" s="52">
        <v>4</v>
      </c>
      <c r="H184" s="53">
        <v>0</v>
      </c>
      <c r="I184" s="53">
        <v>4</v>
      </c>
      <c r="J184" s="53">
        <v>2</v>
      </c>
      <c r="K184" s="53">
        <v>1</v>
      </c>
      <c r="L184" s="53">
        <v>0</v>
      </c>
      <c r="M184" s="53">
        <v>0</v>
      </c>
      <c r="N184" s="53">
        <v>0</v>
      </c>
      <c r="O184" s="54">
        <v>5</v>
      </c>
      <c r="P184" s="52">
        <v>2</v>
      </c>
      <c r="Q184" s="54">
        <v>0</v>
      </c>
      <c r="R184" s="52">
        <v>2</v>
      </c>
      <c r="S184" s="55">
        <v>2</v>
      </c>
    </row>
    <row r="185" spans="2:19" ht="24" customHeight="1" thickBot="1">
      <c r="B185" s="320" t="s">
        <v>71</v>
      </c>
      <c r="C185" s="184">
        <v>1</v>
      </c>
      <c r="D185" s="185">
        <v>1</v>
      </c>
      <c r="E185" s="186">
        <v>0</v>
      </c>
      <c r="F185" s="321">
        <v>0</v>
      </c>
      <c r="G185" s="185">
        <v>1</v>
      </c>
      <c r="H185" s="186">
        <v>0</v>
      </c>
      <c r="I185" s="186">
        <v>0</v>
      </c>
      <c r="J185" s="186">
        <v>0</v>
      </c>
      <c r="K185" s="186">
        <v>0</v>
      </c>
      <c r="L185" s="186">
        <v>0</v>
      </c>
      <c r="M185" s="186">
        <v>0</v>
      </c>
      <c r="N185" s="186">
        <v>0</v>
      </c>
      <c r="O185" s="321">
        <v>1</v>
      </c>
      <c r="P185" s="185">
        <v>0</v>
      </c>
      <c r="Q185" s="321">
        <v>0</v>
      </c>
      <c r="R185" s="185">
        <v>0</v>
      </c>
      <c r="S185" s="187">
        <v>1</v>
      </c>
    </row>
  </sheetData>
  <mergeCells count="49">
    <mergeCell ref="P135:Q135"/>
    <mergeCell ref="R135:S135"/>
    <mergeCell ref="B135:B136"/>
    <mergeCell ref="C135:C136"/>
    <mergeCell ref="D135:F135"/>
    <mergeCell ref="G135:N135"/>
    <mergeCell ref="O135:O136"/>
    <mergeCell ref="P144:Q144"/>
    <mergeCell ref="R144:S144"/>
    <mergeCell ref="B158:B159"/>
    <mergeCell ref="C158:C159"/>
    <mergeCell ref="D158:F158"/>
    <mergeCell ref="G158:N158"/>
    <mergeCell ref="O158:O159"/>
    <mergeCell ref="P158:Q158"/>
    <mergeCell ref="R158:S158"/>
    <mergeCell ref="B144:B145"/>
    <mergeCell ref="C144:C145"/>
    <mergeCell ref="D144:F144"/>
    <mergeCell ref="G144:N144"/>
    <mergeCell ref="O144:O145"/>
    <mergeCell ref="P175:Q175"/>
    <mergeCell ref="R175:S175"/>
    <mergeCell ref="B175:B176"/>
    <mergeCell ref="C175:C176"/>
    <mergeCell ref="D175:F175"/>
    <mergeCell ref="G175:N175"/>
    <mergeCell ref="O175:O176"/>
    <mergeCell ref="D7:F7"/>
    <mergeCell ref="G7:N7"/>
    <mergeCell ref="P7:Q7"/>
    <mergeCell ref="R7:S7"/>
    <mergeCell ref="B7:B8"/>
    <mergeCell ref="C7:C8"/>
    <mergeCell ref="O7:O8"/>
    <mergeCell ref="D18:F18"/>
    <mergeCell ref="G18:N18"/>
    <mergeCell ref="P18:Q18"/>
    <mergeCell ref="R18:S18"/>
    <mergeCell ref="B18:B19"/>
    <mergeCell ref="C18:C19"/>
    <mergeCell ref="O18:O19"/>
    <mergeCell ref="D29:F29"/>
    <mergeCell ref="G29:N29"/>
    <mergeCell ref="P29:Q29"/>
    <mergeCell ref="R29:S29"/>
    <mergeCell ref="B29:B30"/>
    <mergeCell ref="C29:C30"/>
    <mergeCell ref="O29:O30"/>
  </mergeCells>
  <phoneticPr fontId="2"/>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DC7B-5563-4A9B-AA22-96156F518665}">
  <dimension ref="A1:AA253"/>
  <sheetViews>
    <sheetView showGridLines="0" topLeftCell="A89" zoomScale="40" zoomScaleNormal="40" workbookViewId="0">
      <selection activeCell="P23" sqref="P22:P23"/>
    </sheetView>
  </sheetViews>
  <sheetFormatPr defaultColWidth="8.625" defaultRowHeight="16.5"/>
  <cols>
    <col min="1" max="1" width="2.625" style="39" customWidth="1"/>
    <col min="2" max="2" width="14.625" style="39" customWidth="1"/>
    <col min="3" max="19" width="10.125" style="39" customWidth="1"/>
    <col min="20" max="16384" width="8.625" style="39"/>
  </cols>
  <sheetData>
    <row r="1" spans="1:12">
      <c r="A1" s="39" t="s">
        <v>559</v>
      </c>
    </row>
    <row r="2" spans="1:12">
      <c r="A2" s="39" t="s">
        <v>1345</v>
      </c>
    </row>
    <row r="5" spans="1:12" ht="17.25" thickBot="1"/>
    <row r="6" spans="1:12" ht="33.6" customHeight="1">
      <c r="B6" s="626"/>
      <c r="C6" s="628" t="s">
        <v>1325</v>
      </c>
      <c r="D6" s="630" t="s">
        <v>636</v>
      </c>
      <c r="E6" s="631"/>
      <c r="F6" s="631"/>
      <c r="G6" s="631"/>
      <c r="H6" s="630" t="s">
        <v>637</v>
      </c>
      <c r="I6" s="631"/>
      <c r="J6" s="631"/>
      <c r="K6" s="631"/>
      <c r="L6" s="632"/>
    </row>
    <row r="7" spans="1:12" ht="33.75" thickBot="1">
      <c r="B7" s="627"/>
      <c r="C7" s="629"/>
      <c r="D7" s="125" t="s">
        <v>638</v>
      </c>
      <c r="E7" s="122" t="s">
        <v>639</v>
      </c>
      <c r="F7" s="122" t="s">
        <v>640</v>
      </c>
      <c r="G7" s="124" t="s">
        <v>641</v>
      </c>
      <c r="H7" s="125" t="s">
        <v>638</v>
      </c>
      <c r="I7" s="122" t="s">
        <v>639</v>
      </c>
      <c r="J7" s="122" t="s">
        <v>642</v>
      </c>
      <c r="K7" s="124" t="s">
        <v>641</v>
      </c>
      <c r="L7" s="407" t="s">
        <v>643</v>
      </c>
    </row>
    <row r="8" spans="1:12" ht="24" customHeight="1" thickBot="1">
      <c r="B8" s="408" t="s">
        <v>600</v>
      </c>
      <c r="C8" s="408">
        <v>7560.0439999999999</v>
      </c>
      <c r="D8" s="534">
        <v>9.9418157865846979</v>
      </c>
      <c r="E8" s="535">
        <v>59.828740805796464</v>
      </c>
      <c r="F8" s="535">
        <v>11.500713579975848</v>
      </c>
      <c r="G8" s="536">
        <v>18.72872982764299</v>
      </c>
      <c r="H8" s="409">
        <v>751.60564786474924</v>
      </c>
      <c r="I8" s="410">
        <v>4523.0791295641675</v>
      </c>
      <c r="J8" s="410">
        <v>869.45900696014928</v>
      </c>
      <c r="K8" s="411">
        <v>1415.9002156109343</v>
      </c>
      <c r="L8" s="412">
        <v>7560.0439999999999</v>
      </c>
    </row>
    <row r="9" spans="1:12" ht="24" customHeight="1" thickTop="1">
      <c r="B9" s="260" t="s">
        <v>601</v>
      </c>
      <c r="C9" s="260">
        <v>2628.5549999999998</v>
      </c>
      <c r="D9" s="537">
        <v>14.576378954061358</v>
      </c>
      <c r="E9" s="532">
        <v>56.20728024161501</v>
      </c>
      <c r="F9" s="532">
        <v>10.501775022518943</v>
      </c>
      <c r="G9" s="538">
        <v>18.714565781804694</v>
      </c>
      <c r="H9" s="131">
        <v>383.1481378159275</v>
      </c>
      <c r="I9" s="128">
        <v>1477.4392751549833</v>
      </c>
      <c r="J9" s="128">
        <v>276.0449324431728</v>
      </c>
      <c r="K9" s="130">
        <v>491.92265458591629</v>
      </c>
      <c r="L9" s="413">
        <v>2628.5550000000003</v>
      </c>
    </row>
    <row r="10" spans="1:12" ht="24" customHeight="1">
      <c r="B10" s="262" t="s">
        <v>607</v>
      </c>
      <c r="C10" s="262">
        <v>3110.9860000000003</v>
      </c>
      <c r="D10" s="539">
        <v>6.4758293838862553</v>
      </c>
      <c r="E10" s="533">
        <v>62.468246445497634</v>
      </c>
      <c r="F10" s="533">
        <v>12.269194312796209</v>
      </c>
      <c r="G10" s="540">
        <v>18.786729857819907</v>
      </c>
      <c r="H10" s="137">
        <v>201.46214551658767</v>
      </c>
      <c r="I10" s="134">
        <v>1943.3784013649292</v>
      </c>
      <c r="J10" s="134">
        <v>381.69291738388631</v>
      </c>
      <c r="K10" s="136">
        <v>584.45253573459729</v>
      </c>
      <c r="L10" s="414">
        <v>3110.9860000000003</v>
      </c>
    </row>
    <row r="11" spans="1:12" ht="24" customHeight="1" thickBot="1">
      <c r="B11" s="264" t="s">
        <v>67</v>
      </c>
      <c r="C11" s="264">
        <v>1820.5029999999992</v>
      </c>
      <c r="D11" s="541">
        <v>23.232323232323232</v>
      </c>
      <c r="E11" s="530">
        <v>55.555555555555557</v>
      </c>
      <c r="F11" s="530">
        <v>6.7340067340067336</v>
      </c>
      <c r="G11" s="542">
        <v>14.478114478114479</v>
      </c>
      <c r="H11" s="415">
        <v>166.99536453223408</v>
      </c>
      <c r="I11" s="149">
        <v>1102.2614530442552</v>
      </c>
      <c r="J11" s="149">
        <v>211.72115713309017</v>
      </c>
      <c r="K11" s="416">
        <v>339.52502529042079</v>
      </c>
      <c r="L11" s="417">
        <v>1820.5030000000002</v>
      </c>
    </row>
    <row r="12" spans="1:12" ht="17.25" thickBot="1"/>
    <row r="13" spans="1:12" ht="34.15" customHeight="1">
      <c r="B13" s="626"/>
      <c r="C13" s="628" t="s">
        <v>1325</v>
      </c>
      <c r="D13" s="630" t="s">
        <v>636</v>
      </c>
      <c r="E13" s="631"/>
      <c r="F13" s="631"/>
      <c r="G13" s="631"/>
      <c r="H13" s="630" t="s">
        <v>637</v>
      </c>
      <c r="I13" s="631"/>
      <c r="J13" s="631"/>
      <c r="K13" s="631"/>
      <c r="L13" s="632"/>
    </row>
    <row r="14" spans="1:12" ht="33.75" thickBot="1">
      <c r="B14" s="627"/>
      <c r="C14" s="629"/>
      <c r="D14" s="125" t="s">
        <v>638</v>
      </c>
      <c r="E14" s="122" t="s">
        <v>639</v>
      </c>
      <c r="F14" s="122" t="s">
        <v>640</v>
      </c>
      <c r="G14" s="124" t="s">
        <v>641</v>
      </c>
      <c r="H14" s="125" t="s">
        <v>638</v>
      </c>
      <c r="I14" s="122" t="s">
        <v>639</v>
      </c>
      <c r="J14" s="122" t="s">
        <v>642</v>
      </c>
      <c r="K14" s="124" t="s">
        <v>641</v>
      </c>
      <c r="L14" s="407" t="s">
        <v>643</v>
      </c>
    </row>
    <row r="15" spans="1:12" ht="24" customHeight="1" thickBot="1">
      <c r="B15" s="418" t="s">
        <v>600</v>
      </c>
      <c r="C15" s="408">
        <v>7560.0439999999999</v>
      </c>
      <c r="D15" s="534">
        <v>9.9418157865846979</v>
      </c>
      <c r="E15" s="535">
        <v>59.828740805796464</v>
      </c>
      <c r="F15" s="535">
        <v>11.500713579975848</v>
      </c>
      <c r="G15" s="536">
        <v>18.72872982764299</v>
      </c>
      <c r="H15" s="409">
        <v>751.60564786474924</v>
      </c>
      <c r="I15" s="410">
        <v>4523.0791295641675</v>
      </c>
      <c r="J15" s="410">
        <v>869.45900696014928</v>
      </c>
      <c r="K15" s="411">
        <v>1415.9002156109343</v>
      </c>
      <c r="L15" s="412">
        <v>7560.0439999999999</v>
      </c>
    </row>
    <row r="16" spans="1:12" ht="24" customHeight="1" thickTop="1">
      <c r="B16" s="419" t="s">
        <v>50</v>
      </c>
      <c r="C16" s="260">
        <v>1101.17</v>
      </c>
      <c r="D16" s="537">
        <v>4.6787273861509666</v>
      </c>
      <c r="E16" s="532">
        <v>59.887710542732378</v>
      </c>
      <c r="F16" s="532">
        <v>16.344354335620711</v>
      </c>
      <c r="G16" s="538">
        <v>19.089207735495943</v>
      </c>
      <c r="H16" s="131">
        <v>51.520742358078607</v>
      </c>
      <c r="I16" s="128">
        <v>659.46550218340622</v>
      </c>
      <c r="J16" s="128">
        <v>179.97912663755457</v>
      </c>
      <c r="K16" s="130">
        <v>210.20462882096069</v>
      </c>
      <c r="L16" s="413">
        <v>1101.17</v>
      </c>
    </row>
    <row r="17" spans="2:12" ht="24" customHeight="1">
      <c r="B17" s="420" t="s">
        <v>51</v>
      </c>
      <c r="C17" s="262">
        <v>227.25399999999999</v>
      </c>
      <c r="D17" s="543" t="s">
        <v>49</v>
      </c>
      <c r="E17" s="529" t="s">
        <v>49</v>
      </c>
      <c r="F17" s="529" t="s">
        <v>49</v>
      </c>
      <c r="G17" s="544" t="s">
        <v>49</v>
      </c>
      <c r="H17" s="421" t="s">
        <v>49</v>
      </c>
      <c r="I17" s="147" t="s">
        <v>49</v>
      </c>
      <c r="J17" s="147" t="s">
        <v>49</v>
      </c>
      <c r="K17" s="422" t="s">
        <v>49</v>
      </c>
      <c r="L17" s="423" t="s">
        <v>49</v>
      </c>
    </row>
    <row r="18" spans="2:12" ht="24" customHeight="1">
      <c r="B18" s="420" t="s">
        <v>52</v>
      </c>
      <c r="C18" s="262">
        <v>181.09</v>
      </c>
      <c r="D18" s="543" t="s">
        <v>49</v>
      </c>
      <c r="E18" s="529" t="s">
        <v>49</v>
      </c>
      <c r="F18" s="529" t="s">
        <v>49</v>
      </c>
      <c r="G18" s="544" t="s">
        <v>49</v>
      </c>
      <c r="H18" s="421" t="s">
        <v>49</v>
      </c>
      <c r="I18" s="147" t="s">
        <v>49</v>
      </c>
      <c r="J18" s="147" t="s">
        <v>49</v>
      </c>
      <c r="K18" s="422" t="s">
        <v>49</v>
      </c>
      <c r="L18" s="423" t="s">
        <v>49</v>
      </c>
    </row>
    <row r="19" spans="2:12" ht="24" customHeight="1">
      <c r="B19" s="420" t="s">
        <v>53</v>
      </c>
      <c r="C19" s="262">
        <v>379.303</v>
      </c>
      <c r="D19" s="539">
        <v>25.152218034212815</v>
      </c>
      <c r="E19" s="533">
        <v>45.375471151058278</v>
      </c>
      <c r="F19" s="533">
        <v>11.626558422731225</v>
      </c>
      <c r="G19" s="540">
        <v>17.845752391997678</v>
      </c>
      <c r="H19" s="137">
        <v>95.403117570310243</v>
      </c>
      <c r="I19" s="134">
        <v>172.11052334009858</v>
      </c>
      <c r="J19" s="134">
        <v>44.09988489417222</v>
      </c>
      <c r="K19" s="136">
        <v>67.689474195418953</v>
      </c>
      <c r="L19" s="414">
        <v>379.303</v>
      </c>
    </row>
    <row r="20" spans="2:12" ht="24" customHeight="1">
      <c r="B20" s="420" t="s">
        <v>54</v>
      </c>
      <c r="C20" s="262">
        <v>28.635999999999999</v>
      </c>
      <c r="D20" s="543" t="s">
        <v>49</v>
      </c>
      <c r="E20" s="529" t="s">
        <v>49</v>
      </c>
      <c r="F20" s="529" t="s">
        <v>49</v>
      </c>
      <c r="G20" s="544" t="s">
        <v>49</v>
      </c>
      <c r="H20" s="421" t="s">
        <v>49</v>
      </c>
      <c r="I20" s="147" t="s">
        <v>49</v>
      </c>
      <c r="J20" s="147" t="s">
        <v>49</v>
      </c>
      <c r="K20" s="422" t="s">
        <v>49</v>
      </c>
      <c r="L20" s="423" t="s">
        <v>49</v>
      </c>
    </row>
    <row r="21" spans="2:12" ht="24" customHeight="1">
      <c r="B21" s="420" t="s">
        <v>55</v>
      </c>
      <c r="C21" s="262">
        <v>112.533</v>
      </c>
      <c r="D21" s="543" t="s">
        <v>49</v>
      </c>
      <c r="E21" s="529" t="s">
        <v>49</v>
      </c>
      <c r="F21" s="529" t="s">
        <v>49</v>
      </c>
      <c r="G21" s="544" t="s">
        <v>49</v>
      </c>
      <c r="H21" s="421" t="s">
        <v>49</v>
      </c>
      <c r="I21" s="147" t="s">
        <v>49</v>
      </c>
      <c r="J21" s="147" t="s">
        <v>49</v>
      </c>
      <c r="K21" s="422" t="s">
        <v>49</v>
      </c>
      <c r="L21" s="423" t="s">
        <v>49</v>
      </c>
    </row>
    <row r="22" spans="2:12" ht="24" customHeight="1">
      <c r="B22" s="420" t="s">
        <v>56</v>
      </c>
      <c r="C22" s="262">
        <v>236.37100000000001</v>
      </c>
      <c r="D22" s="543">
        <v>4.5226130653266337</v>
      </c>
      <c r="E22" s="529">
        <v>66.331658291457288</v>
      </c>
      <c r="F22" s="529">
        <v>0</v>
      </c>
      <c r="G22" s="544">
        <v>29.145728643216078</v>
      </c>
      <c r="H22" s="421">
        <v>10.690145728643218</v>
      </c>
      <c r="I22" s="147">
        <v>156.78880402010051</v>
      </c>
      <c r="J22" s="147">
        <v>0</v>
      </c>
      <c r="K22" s="422">
        <v>68.892050251256279</v>
      </c>
      <c r="L22" s="423">
        <v>236.37100000000001</v>
      </c>
    </row>
    <row r="23" spans="2:12" ht="24" customHeight="1">
      <c r="B23" s="420" t="s">
        <v>57</v>
      </c>
      <c r="C23" s="262">
        <v>220.15299999999999</v>
      </c>
      <c r="D23" s="539">
        <v>7.0251077859497846</v>
      </c>
      <c r="E23" s="533">
        <v>66.015724067968549</v>
      </c>
      <c r="F23" s="533">
        <v>9.5866091808267822</v>
      </c>
      <c r="G23" s="540">
        <v>17.372558965254882</v>
      </c>
      <c r="H23" s="137">
        <v>15.465985544002029</v>
      </c>
      <c r="I23" s="134">
        <v>145.33559700735478</v>
      </c>
      <c r="J23" s="134">
        <v>21.105207709865585</v>
      </c>
      <c r="K23" s="136">
        <v>38.24620973877758</v>
      </c>
      <c r="L23" s="414">
        <v>220.15299999999996</v>
      </c>
    </row>
    <row r="24" spans="2:12" ht="24" customHeight="1">
      <c r="B24" s="420" t="s">
        <v>58</v>
      </c>
      <c r="C24" s="262">
        <v>142.04499999999999</v>
      </c>
      <c r="D24" s="539">
        <v>39.840637450199203</v>
      </c>
      <c r="E24" s="533">
        <v>46.21513944223107</v>
      </c>
      <c r="F24" s="533">
        <v>6.5073041168658694</v>
      </c>
      <c r="G24" s="540">
        <v>7.4369189907038518</v>
      </c>
      <c r="H24" s="137">
        <v>56.591633466135455</v>
      </c>
      <c r="I24" s="134">
        <v>65.646294820717117</v>
      </c>
      <c r="J24" s="134">
        <v>9.2433001328021245</v>
      </c>
      <c r="K24" s="136">
        <v>10.563771580345286</v>
      </c>
      <c r="L24" s="414">
        <v>142.04499999999996</v>
      </c>
    </row>
    <row r="25" spans="2:12" ht="24" customHeight="1">
      <c r="B25" s="420" t="s">
        <v>59</v>
      </c>
      <c r="C25" s="262">
        <v>596.15200000000004</v>
      </c>
      <c r="D25" s="539">
        <v>5.2985702270815809</v>
      </c>
      <c r="E25" s="533">
        <v>57.947855340622368</v>
      </c>
      <c r="F25" s="533">
        <v>2.3549201009251473</v>
      </c>
      <c r="G25" s="540">
        <v>34.398654331370899</v>
      </c>
      <c r="H25" s="137">
        <v>31.587532380151387</v>
      </c>
      <c r="I25" s="134">
        <v>345.45729857022707</v>
      </c>
      <c r="J25" s="134">
        <v>14.038903280067284</v>
      </c>
      <c r="K25" s="136">
        <v>205.06826576955427</v>
      </c>
      <c r="L25" s="414">
        <v>596.15200000000004</v>
      </c>
    </row>
    <row r="26" spans="2:12" ht="24" customHeight="1">
      <c r="B26" s="420" t="s">
        <v>60</v>
      </c>
      <c r="C26" s="262">
        <v>321.84300000000002</v>
      </c>
      <c r="D26" s="543">
        <v>3.6926147704590817</v>
      </c>
      <c r="E26" s="529">
        <v>79.441117764471059</v>
      </c>
      <c r="F26" s="529">
        <v>8.682634730538922</v>
      </c>
      <c r="G26" s="544">
        <v>8.1836327345309385</v>
      </c>
      <c r="H26" s="421">
        <v>11.884422155688624</v>
      </c>
      <c r="I26" s="147">
        <v>255.67567664670659</v>
      </c>
      <c r="J26" s="147">
        <v>27.944452095808384</v>
      </c>
      <c r="K26" s="422">
        <v>26.33844910179641</v>
      </c>
      <c r="L26" s="423">
        <v>321.84300000000002</v>
      </c>
    </row>
    <row r="27" spans="2:12" ht="24" customHeight="1">
      <c r="B27" s="420" t="s">
        <v>61</v>
      </c>
      <c r="C27" s="262">
        <v>484.67500000000001</v>
      </c>
      <c r="D27" s="543" t="s">
        <v>49</v>
      </c>
      <c r="E27" s="529" t="s">
        <v>49</v>
      </c>
      <c r="F27" s="529" t="s">
        <v>49</v>
      </c>
      <c r="G27" s="544" t="s">
        <v>49</v>
      </c>
      <c r="H27" s="421" t="s">
        <v>49</v>
      </c>
      <c r="I27" s="147" t="s">
        <v>49</v>
      </c>
      <c r="J27" s="147" t="s">
        <v>49</v>
      </c>
      <c r="K27" s="422" t="s">
        <v>49</v>
      </c>
      <c r="L27" s="423" t="s">
        <v>49</v>
      </c>
    </row>
    <row r="28" spans="2:12" ht="24" customHeight="1">
      <c r="B28" s="420" t="s">
        <v>62</v>
      </c>
      <c r="C28" s="262">
        <v>113.309</v>
      </c>
      <c r="D28" s="543" t="s">
        <v>49</v>
      </c>
      <c r="E28" s="529" t="s">
        <v>49</v>
      </c>
      <c r="F28" s="529" t="s">
        <v>49</v>
      </c>
      <c r="G28" s="544" t="s">
        <v>49</v>
      </c>
      <c r="H28" s="421" t="s">
        <v>49</v>
      </c>
      <c r="I28" s="147" t="s">
        <v>49</v>
      </c>
      <c r="J28" s="147" t="s">
        <v>49</v>
      </c>
      <c r="K28" s="422" t="s">
        <v>49</v>
      </c>
      <c r="L28" s="423" t="s">
        <v>49</v>
      </c>
    </row>
    <row r="29" spans="2:12" ht="24" customHeight="1">
      <c r="B29" s="420" t="s">
        <v>63</v>
      </c>
      <c r="C29" s="262">
        <v>413.57900000000001</v>
      </c>
      <c r="D29" s="543">
        <v>8.3977900552486187</v>
      </c>
      <c r="E29" s="529">
        <v>73.812154696132595</v>
      </c>
      <c r="F29" s="529">
        <v>1.7679558011049725</v>
      </c>
      <c r="G29" s="544">
        <v>16.022099447513813</v>
      </c>
      <c r="H29" s="421">
        <v>34.731496132596682</v>
      </c>
      <c r="I29" s="147">
        <v>305.27157127071825</v>
      </c>
      <c r="J29" s="147">
        <v>7.3118939226519339</v>
      </c>
      <c r="K29" s="422">
        <v>66.264038674033159</v>
      </c>
      <c r="L29" s="423">
        <v>413.57900000000006</v>
      </c>
    </row>
    <row r="30" spans="2:12" ht="24" customHeight="1">
      <c r="B30" s="420" t="s">
        <v>64</v>
      </c>
      <c r="C30" s="262">
        <v>1020.802</v>
      </c>
      <c r="D30" s="539">
        <v>4.8923570756544352</v>
      </c>
      <c r="E30" s="533">
        <v>62.964192816425921</v>
      </c>
      <c r="F30" s="533">
        <v>14.405888538380651</v>
      </c>
      <c r="G30" s="540">
        <v>17.73756156953899</v>
      </c>
      <c r="H30" s="137">
        <v>49.941278875421986</v>
      </c>
      <c r="I30" s="134">
        <v>642.73973955393217</v>
      </c>
      <c r="J30" s="134">
        <v>147.05559831756045</v>
      </c>
      <c r="K30" s="136">
        <v>181.06538325308537</v>
      </c>
      <c r="L30" s="414">
        <v>1020.8019999999999</v>
      </c>
    </row>
    <row r="31" spans="2:12" ht="24" customHeight="1" thickBot="1">
      <c r="B31" s="424" t="s">
        <v>65</v>
      </c>
      <c r="C31" s="264">
        <v>160.626</v>
      </c>
      <c r="D31" s="545">
        <v>11.963562753036436</v>
      </c>
      <c r="E31" s="546">
        <v>56.639676113360323</v>
      </c>
      <c r="F31" s="546">
        <v>9.9190283400809722</v>
      </c>
      <c r="G31" s="547">
        <v>21.477732793522268</v>
      </c>
      <c r="H31" s="143">
        <v>19.216592307692306</v>
      </c>
      <c r="I31" s="140">
        <v>90.978046153846151</v>
      </c>
      <c r="J31" s="140">
        <v>15.932538461538464</v>
      </c>
      <c r="K31" s="142">
        <v>34.498823076923081</v>
      </c>
      <c r="L31" s="426">
        <v>160.626</v>
      </c>
    </row>
    <row r="32" spans="2:12" ht="16.899999999999999" customHeight="1">
      <c r="B32" s="526"/>
      <c r="C32" s="214"/>
      <c r="D32" s="119"/>
      <c r="E32" s="119"/>
      <c r="F32" s="119"/>
      <c r="G32" s="119"/>
      <c r="H32" s="214"/>
      <c r="I32" s="214"/>
      <c r="J32" s="214"/>
      <c r="K32" s="214"/>
      <c r="L32" s="214"/>
    </row>
    <row r="33" spans="1:19">
      <c r="A33" s="39" t="s">
        <v>1344</v>
      </c>
    </row>
    <row r="36" spans="1:19" ht="17.25" thickBot="1">
      <c r="A36" s="39" t="s">
        <v>1215</v>
      </c>
      <c r="S36" s="6" t="s">
        <v>24</v>
      </c>
    </row>
    <row r="37" spans="1:19" ht="18" customHeight="1">
      <c r="B37" s="606"/>
      <c r="C37" s="566" t="s">
        <v>1096</v>
      </c>
      <c r="D37" s="564" t="s">
        <v>1214</v>
      </c>
      <c r="E37" s="568"/>
      <c r="F37" s="568"/>
      <c r="G37" s="613" t="s">
        <v>426</v>
      </c>
      <c r="H37" s="614"/>
      <c r="I37" s="614"/>
      <c r="J37" s="614"/>
      <c r="K37" s="614"/>
      <c r="L37" s="614"/>
      <c r="M37" s="614"/>
      <c r="N37" s="614"/>
      <c r="O37" s="570" t="s">
        <v>567</v>
      </c>
      <c r="P37" s="564" t="s">
        <v>355</v>
      </c>
      <c r="Q37" s="568"/>
      <c r="R37" s="568"/>
      <c r="S37" s="565"/>
    </row>
    <row r="38" spans="1:19" ht="50.25" thickBot="1">
      <c r="B38" s="607"/>
      <c r="C38" s="567"/>
      <c r="D38" s="316" t="s">
        <v>560</v>
      </c>
      <c r="E38" s="317" t="s">
        <v>561</v>
      </c>
      <c r="F38" s="318" t="s">
        <v>562</v>
      </c>
      <c r="G38" s="41" t="s">
        <v>563</v>
      </c>
      <c r="H38" s="42" t="s">
        <v>345</v>
      </c>
      <c r="I38" s="42" t="s">
        <v>564</v>
      </c>
      <c r="J38" s="42" t="s">
        <v>565</v>
      </c>
      <c r="K38" s="42" t="s">
        <v>480</v>
      </c>
      <c r="L38" s="42" t="s">
        <v>497</v>
      </c>
      <c r="M38" s="42" t="s">
        <v>350</v>
      </c>
      <c r="N38" s="42" t="s">
        <v>566</v>
      </c>
      <c r="O38" s="571"/>
      <c r="P38" s="41" t="s">
        <v>571</v>
      </c>
      <c r="Q38" s="43" t="s">
        <v>572</v>
      </c>
      <c r="R38" s="42" t="s">
        <v>573</v>
      </c>
      <c r="S38" s="44" t="s">
        <v>574</v>
      </c>
    </row>
    <row r="39" spans="1:19" ht="24" customHeight="1">
      <c r="B39" s="319" t="s">
        <v>568</v>
      </c>
      <c r="C39" s="46">
        <v>202</v>
      </c>
      <c r="D39" s="47">
        <v>109</v>
      </c>
      <c r="E39" s="48">
        <v>87</v>
      </c>
      <c r="F39" s="49">
        <v>6</v>
      </c>
      <c r="G39" s="47">
        <v>64</v>
      </c>
      <c r="H39" s="48">
        <v>10</v>
      </c>
      <c r="I39" s="48">
        <v>28</v>
      </c>
      <c r="J39" s="48">
        <v>46</v>
      </c>
      <c r="K39" s="48">
        <v>20</v>
      </c>
      <c r="L39" s="48">
        <v>14</v>
      </c>
      <c r="M39" s="48">
        <v>4</v>
      </c>
      <c r="N39" s="48">
        <v>16</v>
      </c>
      <c r="O39" s="49">
        <v>44</v>
      </c>
      <c r="P39" s="47">
        <v>47</v>
      </c>
      <c r="Q39" s="49">
        <v>57</v>
      </c>
      <c r="R39" s="48">
        <v>15</v>
      </c>
      <c r="S39" s="50">
        <v>33</v>
      </c>
    </row>
    <row r="40" spans="1:19" ht="24" customHeight="1" thickBot="1">
      <c r="B40" s="320" t="s">
        <v>569</v>
      </c>
      <c r="C40" s="184">
        <v>23</v>
      </c>
      <c r="D40" s="185">
        <v>7</v>
      </c>
      <c r="E40" s="186">
        <v>14</v>
      </c>
      <c r="F40" s="321">
        <v>2</v>
      </c>
      <c r="G40" s="185">
        <v>2</v>
      </c>
      <c r="H40" s="186">
        <v>0</v>
      </c>
      <c r="I40" s="186">
        <v>2</v>
      </c>
      <c r="J40" s="186">
        <v>6</v>
      </c>
      <c r="K40" s="186">
        <v>0</v>
      </c>
      <c r="L40" s="186">
        <v>5</v>
      </c>
      <c r="M40" s="186">
        <v>3</v>
      </c>
      <c r="N40" s="186">
        <v>5</v>
      </c>
      <c r="O40" s="321">
        <v>1</v>
      </c>
      <c r="P40" s="185">
        <v>11</v>
      </c>
      <c r="Q40" s="321">
        <v>3</v>
      </c>
      <c r="R40" s="186">
        <v>1</v>
      </c>
      <c r="S40" s="187">
        <v>2</v>
      </c>
    </row>
    <row r="42" spans="1:19" ht="17.25" thickBot="1">
      <c r="A42" s="39" t="s">
        <v>1216</v>
      </c>
      <c r="S42" s="6" t="s">
        <v>5</v>
      </c>
    </row>
    <row r="43" spans="1:19" ht="18" customHeight="1">
      <c r="B43" s="606"/>
      <c r="C43" s="566" t="s">
        <v>1096</v>
      </c>
      <c r="D43" s="564" t="s">
        <v>1214</v>
      </c>
      <c r="E43" s="568"/>
      <c r="F43" s="568"/>
      <c r="G43" s="613" t="s">
        <v>426</v>
      </c>
      <c r="H43" s="614"/>
      <c r="I43" s="614"/>
      <c r="J43" s="614"/>
      <c r="K43" s="614"/>
      <c r="L43" s="614"/>
      <c r="M43" s="614"/>
      <c r="N43" s="614"/>
      <c r="O43" s="570" t="s">
        <v>567</v>
      </c>
      <c r="P43" s="564" t="s">
        <v>355</v>
      </c>
      <c r="Q43" s="568"/>
      <c r="R43" s="568"/>
      <c r="S43" s="565"/>
    </row>
    <row r="44" spans="1:19" ht="50.25" thickBot="1">
      <c r="B44" s="607"/>
      <c r="C44" s="567"/>
      <c r="D44" s="316" t="s">
        <v>560</v>
      </c>
      <c r="E44" s="317" t="s">
        <v>561</v>
      </c>
      <c r="F44" s="318" t="s">
        <v>562</v>
      </c>
      <c r="G44" s="41" t="s">
        <v>563</v>
      </c>
      <c r="H44" s="42" t="s">
        <v>345</v>
      </c>
      <c r="I44" s="42" t="s">
        <v>564</v>
      </c>
      <c r="J44" s="42" t="s">
        <v>565</v>
      </c>
      <c r="K44" s="42" t="s">
        <v>480</v>
      </c>
      <c r="L44" s="42" t="s">
        <v>497</v>
      </c>
      <c r="M44" s="42" t="s">
        <v>350</v>
      </c>
      <c r="N44" s="42" t="s">
        <v>566</v>
      </c>
      <c r="O44" s="571"/>
      <c r="P44" s="41" t="s">
        <v>571</v>
      </c>
      <c r="Q44" s="43" t="s">
        <v>572</v>
      </c>
      <c r="R44" s="42" t="s">
        <v>573</v>
      </c>
      <c r="S44" s="44" t="s">
        <v>574</v>
      </c>
    </row>
    <row r="45" spans="1:19" ht="24" customHeight="1">
      <c r="B45" s="319" t="s">
        <v>568</v>
      </c>
      <c r="C45" s="322">
        <v>89.777777777777771</v>
      </c>
      <c r="D45" s="323">
        <v>93.965517241379317</v>
      </c>
      <c r="E45" s="324">
        <v>86.138613861386133</v>
      </c>
      <c r="F45" s="325">
        <v>75</v>
      </c>
      <c r="G45" s="323">
        <v>96.969696969696969</v>
      </c>
      <c r="H45" s="324">
        <v>100</v>
      </c>
      <c r="I45" s="324">
        <v>93.333333333333329</v>
      </c>
      <c r="J45" s="324">
        <v>88.461538461538453</v>
      </c>
      <c r="K45" s="324">
        <v>100</v>
      </c>
      <c r="L45" s="324">
        <v>73.68421052631578</v>
      </c>
      <c r="M45" s="324">
        <v>57.142857142857139</v>
      </c>
      <c r="N45" s="324">
        <v>76.19047619047619</v>
      </c>
      <c r="O45" s="325">
        <v>97.777777777777771</v>
      </c>
      <c r="P45" s="323">
        <v>81.034482758620683</v>
      </c>
      <c r="Q45" s="325">
        <v>95</v>
      </c>
      <c r="R45" s="324">
        <v>93.75</v>
      </c>
      <c r="S45" s="326">
        <v>94.285714285714278</v>
      </c>
    </row>
    <row r="46" spans="1:19" ht="24" customHeight="1" thickBot="1">
      <c r="B46" s="320" t="s">
        <v>569</v>
      </c>
      <c r="C46" s="327">
        <v>10.222222222222223</v>
      </c>
      <c r="D46" s="27">
        <v>6.0344827586206895</v>
      </c>
      <c r="E46" s="28">
        <v>13.861386138613863</v>
      </c>
      <c r="F46" s="29">
        <v>25</v>
      </c>
      <c r="G46" s="27">
        <v>3.0303030303030303</v>
      </c>
      <c r="H46" s="28">
        <v>0</v>
      </c>
      <c r="I46" s="28">
        <v>6.666666666666667</v>
      </c>
      <c r="J46" s="28">
        <v>11.538461538461538</v>
      </c>
      <c r="K46" s="28">
        <v>0</v>
      </c>
      <c r="L46" s="28">
        <v>26.315789473684209</v>
      </c>
      <c r="M46" s="28">
        <v>42.857142857142854</v>
      </c>
      <c r="N46" s="28">
        <v>23.809523809523807</v>
      </c>
      <c r="O46" s="29">
        <v>2.2222222222222223</v>
      </c>
      <c r="P46" s="27">
        <v>18.96551724137931</v>
      </c>
      <c r="Q46" s="29">
        <v>5</v>
      </c>
      <c r="R46" s="28">
        <v>6.25</v>
      </c>
      <c r="S46" s="328">
        <v>5.7142857142857144</v>
      </c>
    </row>
    <row r="47" spans="1:19" ht="14.65" customHeight="1">
      <c r="B47" s="40"/>
      <c r="C47" s="150"/>
      <c r="D47" s="150"/>
      <c r="E47" s="150"/>
      <c r="F47" s="150"/>
      <c r="G47" s="150"/>
      <c r="H47" s="150"/>
      <c r="I47" s="150"/>
      <c r="J47" s="150"/>
      <c r="K47" s="150"/>
      <c r="L47" s="150"/>
      <c r="M47" s="150"/>
      <c r="N47" s="150"/>
      <c r="O47" s="150"/>
      <c r="P47" s="150"/>
      <c r="Q47" s="150"/>
      <c r="R47" s="150"/>
      <c r="S47" s="150"/>
    </row>
    <row r="48" spans="1:19">
      <c r="A48" s="39" t="s">
        <v>575</v>
      </c>
    </row>
    <row r="51" spans="1:13">
      <c r="A51" s="39" t="s">
        <v>1217</v>
      </c>
    </row>
    <row r="52" spans="1:13" ht="17.25" thickBot="1">
      <c r="L52" s="6" t="s">
        <v>5</v>
      </c>
    </row>
    <row r="53" spans="1:13">
      <c r="B53" s="558"/>
      <c r="C53" s="580"/>
      <c r="D53" s="580"/>
      <c r="E53" s="556" t="s">
        <v>570</v>
      </c>
      <c r="F53" s="560"/>
      <c r="G53" s="560"/>
      <c r="H53" s="560"/>
      <c r="I53" s="556" t="s">
        <v>355</v>
      </c>
      <c r="J53" s="560"/>
      <c r="K53" s="560"/>
      <c r="L53" s="557"/>
    </row>
    <row r="54" spans="1:13" ht="33.75" thickBot="1">
      <c r="B54" s="559"/>
      <c r="C54" s="581"/>
      <c r="D54" s="581"/>
      <c r="E54" s="290" t="s">
        <v>576</v>
      </c>
      <c r="F54" s="291" t="s">
        <v>577</v>
      </c>
      <c r="G54" s="292" t="s">
        <v>578</v>
      </c>
      <c r="H54" s="329" t="s">
        <v>1115</v>
      </c>
      <c r="I54" s="291" t="s">
        <v>579</v>
      </c>
      <c r="J54" s="292" t="s">
        <v>580</v>
      </c>
      <c r="K54" s="292" t="s">
        <v>1117</v>
      </c>
      <c r="L54" s="330" t="s">
        <v>581</v>
      </c>
    </row>
    <row r="55" spans="1:13" ht="24" customHeight="1">
      <c r="B55" s="650" t="s">
        <v>582</v>
      </c>
      <c r="C55" s="651"/>
      <c r="D55" s="651"/>
      <c r="E55" s="276">
        <v>80</v>
      </c>
      <c r="F55" s="277">
        <v>80</v>
      </c>
      <c r="G55" s="171">
        <v>78.571428571428569</v>
      </c>
      <c r="H55" s="331" t="s">
        <v>1116</v>
      </c>
      <c r="I55" s="277">
        <v>100</v>
      </c>
      <c r="J55" s="171">
        <v>66.666666666666657</v>
      </c>
      <c r="K55" s="267" t="s">
        <v>1116</v>
      </c>
      <c r="L55" s="172">
        <v>66.666666666666657</v>
      </c>
    </row>
    <row r="56" spans="1:13" ht="24" customHeight="1">
      <c r="B56" s="661" t="s">
        <v>583</v>
      </c>
      <c r="C56" s="662"/>
      <c r="D56" s="662"/>
      <c r="E56" s="279">
        <v>0</v>
      </c>
      <c r="F56" s="280">
        <v>0</v>
      </c>
      <c r="G56" s="168">
        <v>0</v>
      </c>
      <c r="H56" s="332" t="s">
        <v>1116</v>
      </c>
      <c r="I56" s="280">
        <v>0</v>
      </c>
      <c r="J56" s="168">
        <v>0</v>
      </c>
      <c r="K56" s="269" t="s">
        <v>1116</v>
      </c>
      <c r="L56" s="169">
        <v>0</v>
      </c>
    </row>
    <row r="57" spans="1:13" ht="24" customHeight="1">
      <c r="B57" s="661" t="s">
        <v>66</v>
      </c>
      <c r="C57" s="662"/>
      <c r="D57" s="662"/>
      <c r="E57" s="279">
        <v>0</v>
      </c>
      <c r="F57" s="280">
        <v>0</v>
      </c>
      <c r="G57" s="168">
        <v>0</v>
      </c>
      <c r="H57" s="332" t="s">
        <v>1116</v>
      </c>
      <c r="I57" s="280">
        <v>0</v>
      </c>
      <c r="J57" s="168">
        <v>0</v>
      </c>
      <c r="K57" s="269" t="s">
        <v>1116</v>
      </c>
      <c r="L57" s="169">
        <v>0</v>
      </c>
    </row>
    <row r="58" spans="1:13" ht="24" customHeight="1">
      <c r="B58" s="661" t="s">
        <v>584</v>
      </c>
      <c r="C58" s="662"/>
      <c r="D58" s="662"/>
      <c r="E58" s="279">
        <v>10</v>
      </c>
      <c r="F58" s="280">
        <v>0</v>
      </c>
      <c r="G58" s="168">
        <v>14.285714285714285</v>
      </c>
      <c r="H58" s="332" t="s">
        <v>1116</v>
      </c>
      <c r="I58" s="280">
        <v>0</v>
      </c>
      <c r="J58" s="168">
        <v>33.333333333333329</v>
      </c>
      <c r="K58" s="269" t="s">
        <v>1116</v>
      </c>
      <c r="L58" s="169">
        <v>33.333333333333329</v>
      </c>
    </row>
    <row r="59" spans="1:13" ht="24" customHeight="1" thickBot="1">
      <c r="B59" s="668" t="s">
        <v>71</v>
      </c>
      <c r="C59" s="669"/>
      <c r="D59" s="669"/>
      <c r="E59" s="282">
        <v>10</v>
      </c>
      <c r="F59" s="283">
        <v>20</v>
      </c>
      <c r="G59" s="191">
        <v>7.1428571428571423</v>
      </c>
      <c r="H59" s="333" t="s">
        <v>1116</v>
      </c>
      <c r="I59" s="283">
        <v>0</v>
      </c>
      <c r="J59" s="191">
        <v>0</v>
      </c>
      <c r="K59" s="271" t="s">
        <v>1116</v>
      </c>
      <c r="L59" s="192">
        <v>0</v>
      </c>
    </row>
    <row r="60" spans="1:13" ht="15" customHeight="1">
      <c r="B60" s="39" t="s">
        <v>1186</v>
      </c>
    </row>
    <row r="62" spans="1:13">
      <c r="A62" s="39" t="s">
        <v>1218</v>
      </c>
      <c r="M62" s="6"/>
    </row>
    <row r="63" spans="1:13" ht="17.25" thickBot="1">
      <c r="M63" s="6" t="s">
        <v>5</v>
      </c>
    </row>
    <row r="64" spans="1:13">
      <c r="B64" s="558"/>
      <c r="C64" s="580"/>
      <c r="D64" s="580"/>
      <c r="E64" s="556" t="s">
        <v>426</v>
      </c>
      <c r="F64" s="560"/>
      <c r="G64" s="560"/>
      <c r="H64" s="560"/>
      <c r="I64" s="560"/>
      <c r="J64" s="560"/>
      <c r="K64" s="560"/>
      <c r="L64" s="561"/>
      <c r="M64" s="572" t="s">
        <v>1122</v>
      </c>
    </row>
    <row r="65" spans="1:13" ht="50.25" thickBot="1">
      <c r="B65" s="559"/>
      <c r="C65" s="581"/>
      <c r="D65" s="581"/>
      <c r="E65" s="291" t="s">
        <v>1219</v>
      </c>
      <c r="F65" s="292" t="s">
        <v>1119</v>
      </c>
      <c r="G65" s="292" t="s">
        <v>1118</v>
      </c>
      <c r="H65" s="292" t="s">
        <v>585</v>
      </c>
      <c r="I65" s="292" t="s">
        <v>1120</v>
      </c>
      <c r="J65" s="292" t="s">
        <v>586</v>
      </c>
      <c r="K65" s="292" t="s">
        <v>1121</v>
      </c>
      <c r="L65" s="292" t="s">
        <v>587</v>
      </c>
      <c r="M65" s="573"/>
    </row>
    <row r="66" spans="1:13" ht="24" customHeight="1">
      <c r="B66" s="650" t="s">
        <v>582</v>
      </c>
      <c r="C66" s="651"/>
      <c r="D66" s="651"/>
      <c r="E66" s="334" t="s">
        <v>49</v>
      </c>
      <c r="F66" s="267" t="s">
        <v>49</v>
      </c>
      <c r="G66" s="267" t="s">
        <v>49</v>
      </c>
      <c r="H66" s="171">
        <v>75</v>
      </c>
      <c r="I66" s="267" t="s">
        <v>49</v>
      </c>
      <c r="J66" s="171">
        <v>66.666666666666657</v>
      </c>
      <c r="K66" s="267" t="s">
        <v>49</v>
      </c>
      <c r="L66" s="171">
        <v>100</v>
      </c>
      <c r="M66" s="266" t="s">
        <v>49</v>
      </c>
    </row>
    <row r="67" spans="1:13" ht="24" customHeight="1">
      <c r="B67" s="661" t="s">
        <v>583</v>
      </c>
      <c r="C67" s="662"/>
      <c r="D67" s="662"/>
      <c r="E67" s="335" t="s">
        <v>49</v>
      </c>
      <c r="F67" s="269" t="s">
        <v>49</v>
      </c>
      <c r="G67" s="269" t="s">
        <v>49</v>
      </c>
      <c r="H67" s="168">
        <v>0</v>
      </c>
      <c r="I67" s="269" t="s">
        <v>49</v>
      </c>
      <c r="J67" s="168">
        <v>0</v>
      </c>
      <c r="K67" s="269" t="s">
        <v>49</v>
      </c>
      <c r="L67" s="168">
        <v>0</v>
      </c>
      <c r="M67" s="268" t="s">
        <v>49</v>
      </c>
    </row>
    <row r="68" spans="1:13" ht="24" customHeight="1">
      <c r="B68" s="661" t="s">
        <v>66</v>
      </c>
      <c r="C68" s="662"/>
      <c r="D68" s="662"/>
      <c r="E68" s="335" t="s">
        <v>49</v>
      </c>
      <c r="F68" s="269" t="s">
        <v>49</v>
      </c>
      <c r="G68" s="269" t="s">
        <v>49</v>
      </c>
      <c r="H68" s="168">
        <v>0</v>
      </c>
      <c r="I68" s="269" t="s">
        <v>49</v>
      </c>
      <c r="J68" s="168">
        <v>0</v>
      </c>
      <c r="K68" s="269" t="s">
        <v>49</v>
      </c>
      <c r="L68" s="168">
        <v>0</v>
      </c>
      <c r="M68" s="268" t="s">
        <v>49</v>
      </c>
    </row>
    <row r="69" spans="1:13" ht="24" customHeight="1">
      <c r="B69" s="336" t="s">
        <v>584</v>
      </c>
      <c r="C69" s="337"/>
      <c r="D69" s="338"/>
      <c r="E69" s="335" t="s">
        <v>49</v>
      </c>
      <c r="F69" s="269" t="s">
        <v>49</v>
      </c>
      <c r="G69" s="269" t="s">
        <v>49</v>
      </c>
      <c r="H69" s="168">
        <v>0</v>
      </c>
      <c r="I69" s="269" t="s">
        <v>49</v>
      </c>
      <c r="J69" s="168">
        <v>33.333333333333329</v>
      </c>
      <c r="K69" s="269" t="s">
        <v>49</v>
      </c>
      <c r="L69" s="168">
        <v>0</v>
      </c>
      <c r="M69" s="268" t="s">
        <v>49</v>
      </c>
    </row>
    <row r="70" spans="1:13" ht="24" customHeight="1" thickBot="1">
      <c r="B70" s="668" t="s">
        <v>71</v>
      </c>
      <c r="C70" s="669"/>
      <c r="D70" s="669"/>
      <c r="E70" s="339" t="s">
        <v>49</v>
      </c>
      <c r="F70" s="271" t="s">
        <v>49</v>
      </c>
      <c r="G70" s="271" t="s">
        <v>49</v>
      </c>
      <c r="H70" s="191">
        <v>25</v>
      </c>
      <c r="I70" s="271" t="s">
        <v>49</v>
      </c>
      <c r="J70" s="191">
        <v>0</v>
      </c>
      <c r="K70" s="271" t="s">
        <v>49</v>
      </c>
      <c r="L70" s="191">
        <v>0</v>
      </c>
      <c r="M70" s="270" t="s">
        <v>49</v>
      </c>
    </row>
    <row r="71" spans="1:13" ht="15" customHeight="1">
      <c r="B71" s="39" t="s">
        <v>1186</v>
      </c>
    </row>
    <row r="73" spans="1:13">
      <c r="A73" s="39" t="s">
        <v>1333</v>
      </c>
    </row>
    <row r="74" spans="1:13">
      <c r="A74" s="39" t="s">
        <v>588</v>
      </c>
    </row>
    <row r="77" spans="1:13">
      <c r="A77" s="39" t="s">
        <v>1220</v>
      </c>
    </row>
    <row r="78" spans="1:13" ht="17.25" thickBot="1">
      <c r="G78" s="6" t="s">
        <v>26</v>
      </c>
    </row>
    <row r="79" spans="1:13" ht="33.75" thickBot="1">
      <c r="B79" s="656"/>
      <c r="C79" s="657"/>
      <c r="D79" s="340" t="s">
        <v>1337</v>
      </c>
      <c r="E79" s="341" t="s">
        <v>1327</v>
      </c>
      <c r="F79" s="342" t="s">
        <v>1338</v>
      </c>
      <c r="G79" s="343" t="s">
        <v>532</v>
      </c>
    </row>
    <row r="80" spans="1:13" ht="24" customHeight="1">
      <c r="B80" s="652" t="s">
        <v>589</v>
      </c>
      <c r="C80" s="653"/>
      <c r="D80" s="344">
        <v>4528</v>
      </c>
      <c r="E80" s="345">
        <v>2751</v>
      </c>
      <c r="F80" s="346">
        <v>1708</v>
      </c>
      <c r="G80" s="347">
        <v>69</v>
      </c>
    </row>
    <row r="81" spans="1:7" ht="24" customHeight="1" thickBot="1">
      <c r="B81" s="642" t="s">
        <v>590</v>
      </c>
      <c r="C81" s="643"/>
      <c r="D81" s="264">
        <v>43.123809523809527</v>
      </c>
      <c r="E81" s="143">
        <v>50.944444444444443</v>
      </c>
      <c r="F81" s="140">
        <v>35.583333333333336</v>
      </c>
      <c r="G81" s="141">
        <v>23</v>
      </c>
    </row>
    <row r="82" spans="1:7" ht="24" customHeight="1">
      <c r="B82" s="652" t="s">
        <v>591</v>
      </c>
      <c r="C82" s="653"/>
      <c r="D82" s="344">
        <v>27249</v>
      </c>
      <c r="E82" s="345">
        <v>10608</v>
      </c>
      <c r="F82" s="346">
        <v>16476</v>
      </c>
      <c r="G82" s="347">
        <v>165</v>
      </c>
    </row>
    <row r="83" spans="1:7" ht="24" customHeight="1" thickBot="1">
      <c r="B83" s="642" t="s">
        <v>592</v>
      </c>
      <c r="C83" s="643"/>
      <c r="D83" s="264">
        <v>259.51428571428573</v>
      </c>
      <c r="E83" s="143">
        <v>196.44444444444446</v>
      </c>
      <c r="F83" s="140">
        <v>343.25</v>
      </c>
      <c r="G83" s="141">
        <v>55</v>
      </c>
    </row>
    <row r="84" spans="1:7" ht="24" customHeight="1">
      <c r="B84" s="652" t="s">
        <v>593</v>
      </c>
      <c r="C84" s="653"/>
      <c r="D84" s="344">
        <v>5238</v>
      </c>
      <c r="E84" s="345">
        <v>1982</v>
      </c>
      <c r="F84" s="346">
        <v>3236</v>
      </c>
      <c r="G84" s="347">
        <v>20</v>
      </c>
    </row>
    <row r="85" spans="1:7" ht="24" customHeight="1" thickBot="1">
      <c r="B85" s="642" t="s">
        <v>594</v>
      </c>
      <c r="C85" s="643"/>
      <c r="D85" s="264">
        <v>49.885714285714286</v>
      </c>
      <c r="E85" s="143">
        <v>36.703703703703702</v>
      </c>
      <c r="F85" s="140">
        <v>67.416666666666671</v>
      </c>
      <c r="G85" s="141">
        <v>6.666666666666667</v>
      </c>
    </row>
    <row r="86" spans="1:7" ht="24" customHeight="1">
      <c r="B86" s="652" t="s">
        <v>595</v>
      </c>
      <c r="C86" s="653"/>
      <c r="D86" s="344">
        <v>8530</v>
      </c>
      <c r="E86" s="345">
        <v>3532</v>
      </c>
      <c r="F86" s="346">
        <v>4955</v>
      </c>
      <c r="G86" s="347">
        <v>43</v>
      </c>
    </row>
    <row r="87" spans="1:7" ht="24" customHeight="1" thickBot="1">
      <c r="B87" s="654" t="s">
        <v>596</v>
      </c>
      <c r="C87" s="655"/>
      <c r="D87" s="296">
        <v>81.238095238095241</v>
      </c>
      <c r="E87" s="297">
        <v>65.407407407407405</v>
      </c>
      <c r="F87" s="298">
        <v>103.22916666666667</v>
      </c>
      <c r="G87" s="299">
        <v>14.333333333333334</v>
      </c>
    </row>
    <row r="88" spans="1:7" ht="24" customHeight="1" thickTop="1">
      <c r="B88" s="652" t="s">
        <v>1334</v>
      </c>
      <c r="C88" s="653"/>
      <c r="D88" s="344">
        <v>45545</v>
      </c>
      <c r="E88" s="345">
        <v>18873</v>
      </c>
      <c r="F88" s="346">
        <v>26375</v>
      </c>
      <c r="G88" s="347">
        <v>297</v>
      </c>
    </row>
    <row r="89" spans="1:7" ht="24" customHeight="1" thickBot="1">
      <c r="B89" s="642" t="s">
        <v>1335</v>
      </c>
      <c r="C89" s="643"/>
      <c r="D89" s="264">
        <v>433.76190476190476</v>
      </c>
      <c r="E89" s="143">
        <v>349.5</v>
      </c>
      <c r="F89" s="140">
        <v>549.47916666666663</v>
      </c>
      <c r="G89" s="141">
        <v>99</v>
      </c>
    </row>
    <row r="91" spans="1:7">
      <c r="A91" s="39" t="s">
        <v>1221</v>
      </c>
    </row>
    <row r="92" spans="1:7" ht="17.25" thickBot="1">
      <c r="G92" s="6" t="s">
        <v>5</v>
      </c>
    </row>
    <row r="93" spans="1:7" ht="33.75" thickBot="1">
      <c r="B93" s="648"/>
      <c r="C93" s="649"/>
      <c r="D93" s="176" t="s">
        <v>1337</v>
      </c>
      <c r="E93" s="348" t="s">
        <v>1327</v>
      </c>
      <c r="F93" s="164" t="s">
        <v>1338</v>
      </c>
      <c r="G93" s="165" t="s">
        <v>532</v>
      </c>
    </row>
    <row r="94" spans="1:7" ht="24" customHeight="1">
      <c r="B94" s="650" t="s">
        <v>597</v>
      </c>
      <c r="C94" s="651"/>
      <c r="D94" s="179">
        <v>9.9418157865846979</v>
      </c>
      <c r="E94" s="188">
        <v>14.576378954061358</v>
      </c>
      <c r="F94" s="171">
        <v>6.4758293838862553</v>
      </c>
      <c r="G94" s="172">
        <v>23.232323232323232</v>
      </c>
    </row>
    <row r="95" spans="1:7" ht="24" customHeight="1">
      <c r="B95" s="661" t="s">
        <v>582</v>
      </c>
      <c r="C95" s="662"/>
      <c r="D95" s="178">
        <v>59.828740805796464</v>
      </c>
      <c r="E95" s="189">
        <v>56.20728024161501</v>
      </c>
      <c r="F95" s="168">
        <v>62.468246445497634</v>
      </c>
      <c r="G95" s="169">
        <v>55.555555555555557</v>
      </c>
    </row>
    <row r="96" spans="1:7" ht="24" customHeight="1">
      <c r="B96" s="661" t="s">
        <v>598</v>
      </c>
      <c r="C96" s="662"/>
      <c r="D96" s="178">
        <v>11.500713579975848</v>
      </c>
      <c r="E96" s="189">
        <v>10.501775022518943</v>
      </c>
      <c r="F96" s="168">
        <v>12.269194312796209</v>
      </c>
      <c r="G96" s="169">
        <v>6.7340067340067336</v>
      </c>
    </row>
    <row r="97" spans="1:14" ht="24" customHeight="1" thickBot="1">
      <c r="B97" s="663" t="s">
        <v>599</v>
      </c>
      <c r="C97" s="664"/>
      <c r="D97" s="349">
        <v>18.72872982764299</v>
      </c>
      <c r="E97" s="350">
        <v>18.714565781804694</v>
      </c>
      <c r="F97" s="351">
        <v>18.786729857819907</v>
      </c>
      <c r="G97" s="352">
        <v>14.478114478114479</v>
      </c>
    </row>
    <row r="98" spans="1:14" ht="24" customHeight="1" thickTop="1" thickBot="1">
      <c r="B98" s="665" t="s">
        <v>1336</v>
      </c>
      <c r="C98" s="666"/>
      <c r="D98" s="353">
        <v>100</v>
      </c>
      <c r="E98" s="354">
        <v>100</v>
      </c>
      <c r="F98" s="355">
        <v>100</v>
      </c>
      <c r="G98" s="356">
        <v>100</v>
      </c>
    </row>
    <row r="99" spans="1:14">
      <c r="B99" s="357"/>
      <c r="C99" s="357"/>
      <c r="D99" s="119"/>
      <c r="E99" s="119"/>
      <c r="F99" s="119"/>
      <c r="G99" s="119"/>
    </row>
    <row r="100" spans="1:14">
      <c r="A100" s="39" t="s">
        <v>1222</v>
      </c>
      <c r="B100" s="357"/>
      <c r="C100" s="357"/>
      <c r="D100" s="119"/>
      <c r="E100" s="119"/>
      <c r="F100" s="119"/>
      <c r="G100" s="119"/>
    </row>
    <row r="101" spans="1:14" ht="17.25" thickBot="1">
      <c r="B101" s="357"/>
      <c r="C101" s="357"/>
      <c r="D101" s="119"/>
      <c r="E101" s="119"/>
      <c r="F101" s="119"/>
      <c r="G101" s="119"/>
      <c r="N101" s="6" t="s">
        <v>5</v>
      </c>
    </row>
    <row r="102" spans="1:14" ht="17.25" thickBot="1">
      <c r="B102" s="624"/>
      <c r="C102" s="636" t="s">
        <v>600</v>
      </c>
      <c r="D102" s="634"/>
      <c r="E102" s="634"/>
      <c r="F102" s="634"/>
      <c r="G102" s="634"/>
      <c r="H102" s="667"/>
      <c r="I102" s="636" t="s">
        <v>601</v>
      </c>
      <c r="J102" s="634"/>
      <c r="K102" s="634"/>
      <c r="L102" s="634"/>
      <c r="M102" s="634"/>
      <c r="N102" s="637"/>
    </row>
    <row r="103" spans="1:14" ht="18" thickTop="1" thickBot="1">
      <c r="B103" s="625"/>
      <c r="C103" s="358" t="s">
        <v>602</v>
      </c>
      <c r="D103" s="359" t="s">
        <v>603</v>
      </c>
      <c r="E103" s="359" t="s">
        <v>604</v>
      </c>
      <c r="F103" s="359" t="s">
        <v>605</v>
      </c>
      <c r="G103" s="360" t="s">
        <v>606</v>
      </c>
      <c r="H103" s="361" t="s">
        <v>339</v>
      </c>
      <c r="I103" s="358" t="s">
        <v>602</v>
      </c>
      <c r="J103" s="359" t="s">
        <v>603</v>
      </c>
      <c r="K103" s="359" t="s">
        <v>604</v>
      </c>
      <c r="L103" s="359" t="s">
        <v>605</v>
      </c>
      <c r="M103" s="360" t="s">
        <v>606</v>
      </c>
      <c r="N103" s="362" t="s">
        <v>339</v>
      </c>
    </row>
    <row r="104" spans="1:14" ht="24" customHeight="1">
      <c r="B104" s="363" t="s">
        <v>597</v>
      </c>
      <c r="C104" s="277">
        <v>24.960455552040493</v>
      </c>
      <c r="D104" s="171">
        <v>25.529895602657387</v>
      </c>
      <c r="E104" s="171">
        <v>20.78456184751661</v>
      </c>
      <c r="F104" s="171">
        <v>22.113255298956027</v>
      </c>
      <c r="G104" s="305">
        <v>6.6118316988294845</v>
      </c>
      <c r="H104" s="364">
        <v>100</v>
      </c>
      <c r="I104" s="277">
        <v>27.628361858190708</v>
      </c>
      <c r="J104" s="171">
        <v>24.009779951100242</v>
      </c>
      <c r="K104" s="171">
        <v>20.78239608801956</v>
      </c>
      <c r="L104" s="171">
        <v>22.396088019559901</v>
      </c>
      <c r="M104" s="305">
        <v>5.1833740831295838</v>
      </c>
      <c r="N104" s="364">
        <v>99.999999999999986</v>
      </c>
    </row>
    <row r="105" spans="1:14" ht="24" customHeight="1" thickBot="1">
      <c r="B105" s="365" t="s">
        <v>582</v>
      </c>
      <c r="C105" s="366">
        <v>23.231256599788807</v>
      </c>
      <c r="D105" s="351">
        <v>27.689780593687669</v>
      </c>
      <c r="E105" s="351">
        <v>25.131995776135163</v>
      </c>
      <c r="F105" s="351">
        <v>18.52634049043764</v>
      </c>
      <c r="G105" s="367">
        <v>5.4206265399507219</v>
      </c>
      <c r="H105" s="368">
        <v>100</v>
      </c>
      <c r="I105" s="366">
        <v>22.884224779959379</v>
      </c>
      <c r="J105" s="351">
        <v>28.656059580230199</v>
      </c>
      <c r="K105" s="351">
        <v>25.727826675693976</v>
      </c>
      <c r="L105" s="351">
        <v>18.297224102911308</v>
      </c>
      <c r="M105" s="367">
        <v>4.4346648612051451</v>
      </c>
      <c r="N105" s="368">
        <v>100.00000000000001</v>
      </c>
    </row>
    <row r="106" spans="1:14" ht="24" customHeight="1" thickTop="1" thickBot="1">
      <c r="B106" s="369" t="s">
        <v>339</v>
      </c>
      <c r="C106" s="370">
        <v>23.699075659020881</v>
      </c>
      <c r="D106" s="355">
        <v>27.105443341321468</v>
      </c>
      <c r="E106" s="355">
        <v>23.955837042108865</v>
      </c>
      <c r="F106" s="355">
        <v>19.496747689147554</v>
      </c>
      <c r="G106" s="371">
        <v>5.7428962684012328</v>
      </c>
      <c r="H106" s="372">
        <v>100.00000000000001</v>
      </c>
      <c r="I106" s="370">
        <v>24.104111655978876</v>
      </c>
      <c r="J106" s="355">
        <v>27.461335345152772</v>
      </c>
      <c r="K106" s="355">
        <v>24.456180057839809</v>
      </c>
      <c r="L106" s="355">
        <v>19.35118823085628</v>
      </c>
      <c r="M106" s="371">
        <v>4.6271847101722621</v>
      </c>
      <c r="N106" s="372">
        <v>100</v>
      </c>
    </row>
    <row r="107" spans="1:14" ht="8.1" customHeight="1" thickBot="1">
      <c r="B107" s="357"/>
      <c r="C107" s="118"/>
      <c r="D107" s="118"/>
      <c r="E107" s="118"/>
      <c r="F107" s="118"/>
      <c r="G107" s="285"/>
      <c r="H107" s="285"/>
      <c r="I107" s="285"/>
      <c r="J107" s="285"/>
      <c r="K107" s="285"/>
      <c r="L107" s="285"/>
      <c r="M107" s="285"/>
      <c r="N107" s="285"/>
    </row>
    <row r="108" spans="1:14">
      <c r="B108" s="626"/>
      <c r="C108" s="658" t="s">
        <v>607</v>
      </c>
      <c r="D108" s="659"/>
      <c r="E108" s="659"/>
      <c r="F108" s="659"/>
      <c r="G108" s="659"/>
      <c r="H108" s="659"/>
      <c r="I108" s="658" t="s">
        <v>74</v>
      </c>
      <c r="J108" s="659"/>
      <c r="K108" s="659"/>
      <c r="L108" s="659"/>
      <c r="M108" s="659"/>
      <c r="N108" s="660"/>
    </row>
    <row r="109" spans="1:14" ht="17.25" thickBot="1">
      <c r="B109" s="627"/>
      <c r="C109" s="373" t="s">
        <v>602</v>
      </c>
      <c r="D109" s="374" t="s">
        <v>603</v>
      </c>
      <c r="E109" s="374" t="s">
        <v>604</v>
      </c>
      <c r="F109" s="374" t="s">
        <v>605</v>
      </c>
      <c r="G109" s="375" t="s">
        <v>606</v>
      </c>
      <c r="H109" s="376" t="s">
        <v>339</v>
      </c>
      <c r="I109" s="373" t="s">
        <v>602</v>
      </c>
      <c r="J109" s="374" t="s">
        <v>603</v>
      </c>
      <c r="K109" s="374" t="s">
        <v>604</v>
      </c>
      <c r="L109" s="374" t="s">
        <v>605</v>
      </c>
      <c r="M109" s="375" t="s">
        <v>606</v>
      </c>
      <c r="N109" s="376" t="s">
        <v>339</v>
      </c>
    </row>
    <row r="110" spans="1:14" ht="24" customHeight="1">
      <c r="B110" s="377" t="s">
        <v>597</v>
      </c>
      <c r="C110" s="277">
        <v>20.283018867924529</v>
      </c>
      <c r="D110" s="171">
        <v>27.924528301886792</v>
      </c>
      <c r="E110" s="171">
        <v>20.660377358490567</v>
      </c>
      <c r="F110" s="171">
        <v>21.981132075471699</v>
      </c>
      <c r="G110" s="305">
        <v>9.1509433962264151</v>
      </c>
      <c r="H110" s="364">
        <v>100</v>
      </c>
      <c r="I110" s="277">
        <v>15.789473684210526</v>
      </c>
      <c r="J110" s="171">
        <v>35.087719298245609</v>
      </c>
      <c r="K110" s="171">
        <v>22.807017543859647</v>
      </c>
      <c r="L110" s="171">
        <v>14.035087719298245</v>
      </c>
      <c r="M110" s="305">
        <v>12.280701754385964</v>
      </c>
      <c r="N110" s="364">
        <v>99.999999999999986</v>
      </c>
    </row>
    <row r="111" spans="1:14" ht="24" customHeight="1" thickBot="1">
      <c r="B111" s="378" t="s">
        <v>582</v>
      </c>
      <c r="C111" s="366">
        <v>22.853688029020557</v>
      </c>
      <c r="D111" s="351">
        <v>25.957275292220878</v>
      </c>
      <c r="E111" s="351">
        <v>23.901652559451833</v>
      </c>
      <c r="F111" s="351">
        <v>19.871019750100764</v>
      </c>
      <c r="G111" s="367">
        <v>7.4163643692059651</v>
      </c>
      <c r="H111" s="368">
        <v>99.999999999999986</v>
      </c>
      <c r="I111" s="366">
        <v>45.522388059701491</v>
      </c>
      <c r="J111" s="351">
        <v>17.164179104477611</v>
      </c>
      <c r="K111" s="351">
        <v>21.641791044776117</v>
      </c>
      <c r="L111" s="351">
        <v>3.7313432835820892</v>
      </c>
      <c r="M111" s="367">
        <v>11.940298507462686</v>
      </c>
      <c r="N111" s="368">
        <v>100</v>
      </c>
    </row>
    <row r="112" spans="1:14" ht="24" customHeight="1" thickTop="1" thickBot="1">
      <c r="B112" s="379" t="s">
        <v>339</v>
      </c>
      <c r="C112" s="370">
        <v>22.084157017791583</v>
      </c>
      <c r="D112" s="355">
        <v>26.546173397345385</v>
      </c>
      <c r="E112" s="355">
        <v>22.931375317706863</v>
      </c>
      <c r="F112" s="355">
        <v>20.502682857949729</v>
      </c>
      <c r="G112" s="371">
        <v>7.9356114092064391</v>
      </c>
      <c r="H112" s="372">
        <v>100</v>
      </c>
      <c r="I112" s="370">
        <v>36.64921465968586</v>
      </c>
      <c r="J112" s="355">
        <v>22.513089005235599</v>
      </c>
      <c r="K112" s="355">
        <v>21.98952879581152</v>
      </c>
      <c r="L112" s="355">
        <v>6.8062827225130889</v>
      </c>
      <c r="M112" s="371">
        <v>12.041884816753926</v>
      </c>
      <c r="N112" s="372">
        <v>99.999999999999986</v>
      </c>
    </row>
    <row r="113" spans="1:8">
      <c r="B113" s="357"/>
      <c r="C113" s="357"/>
      <c r="D113" s="119"/>
      <c r="E113" s="119"/>
      <c r="F113" s="119"/>
      <c r="G113" s="119"/>
    </row>
    <row r="114" spans="1:8">
      <c r="A114" s="39" t="s">
        <v>608</v>
      </c>
      <c r="B114" s="357"/>
      <c r="C114" s="357"/>
      <c r="D114" s="119"/>
      <c r="E114" s="119"/>
      <c r="F114" s="119"/>
      <c r="G114" s="119"/>
    </row>
    <row r="115" spans="1:8">
      <c r="B115" s="357"/>
      <c r="C115" s="357"/>
      <c r="D115" s="119"/>
      <c r="E115" s="119"/>
      <c r="F115" s="119"/>
      <c r="G115" s="119"/>
    </row>
    <row r="116" spans="1:8">
      <c r="B116" s="357"/>
      <c r="C116" s="357"/>
      <c r="D116" s="119"/>
      <c r="E116" s="119"/>
      <c r="F116" s="119"/>
      <c r="G116" s="119"/>
    </row>
    <row r="117" spans="1:8">
      <c r="A117" s="39" t="s">
        <v>1224</v>
      </c>
      <c r="B117" s="357"/>
      <c r="C117" s="357"/>
      <c r="D117" s="119"/>
      <c r="E117" s="119"/>
      <c r="F117" s="119"/>
      <c r="G117" s="119"/>
    </row>
    <row r="118" spans="1:8" ht="17.25" thickBot="1">
      <c r="H118" s="6" t="s">
        <v>26</v>
      </c>
    </row>
    <row r="119" spans="1:8" ht="33.75" thickBot="1">
      <c r="B119" s="656"/>
      <c r="C119" s="657"/>
      <c r="D119" s="380" t="s">
        <v>1339</v>
      </c>
      <c r="E119" s="381" t="s">
        <v>1328</v>
      </c>
      <c r="F119" s="342" t="s">
        <v>1329</v>
      </c>
      <c r="G119" s="342" t="s">
        <v>1223</v>
      </c>
      <c r="H119" s="343" t="s">
        <v>1340</v>
      </c>
    </row>
    <row r="120" spans="1:8" ht="24" customHeight="1">
      <c r="B120" s="652" t="s">
        <v>589</v>
      </c>
      <c r="C120" s="653"/>
      <c r="D120" s="382">
        <v>4114</v>
      </c>
      <c r="E120" s="383">
        <v>433</v>
      </c>
      <c r="F120" s="346">
        <v>1009</v>
      </c>
      <c r="G120" s="346">
        <v>442</v>
      </c>
      <c r="H120" s="347">
        <v>2230</v>
      </c>
    </row>
    <row r="121" spans="1:8" ht="24" customHeight="1" thickBot="1">
      <c r="B121" s="642" t="s">
        <v>590</v>
      </c>
      <c r="C121" s="643"/>
      <c r="D121" s="138">
        <v>39.941747572815537</v>
      </c>
      <c r="E121" s="139">
        <v>10.824999999999999</v>
      </c>
      <c r="F121" s="140">
        <v>28.027777777777779</v>
      </c>
      <c r="G121" s="140">
        <v>44.2</v>
      </c>
      <c r="H121" s="141">
        <v>131.1764705882353</v>
      </c>
    </row>
    <row r="122" spans="1:8" ht="24" customHeight="1">
      <c r="B122" s="652" t="s">
        <v>591</v>
      </c>
      <c r="C122" s="653"/>
      <c r="D122" s="382">
        <v>21400</v>
      </c>
      <c r="E122" s="383">
        <v>2384</v>
      </c>
      <c r="F122" s="346">
        <v>4181</v>
      </c>
      <c r="G122" s="346">
        <v>3804</v>
      </c>
      <c r="H122" s="347">
        <v>11031</v>
      </c>
    </row>
    <row r="123" spans="1:8" ht="24" customHeight="1" thickBot="1">
      <c r="B123" s="642" t="s">
        <v>592</v>
      </c>
      <c r="C123" s="643"/>
      <c r="D123" s="138">
        <v>207.76699029126215</v>
      </c>
      <c r="E123" s="139">
        <v>59.6</v>
      </c>
      <c r="F123" s="140">
        <v>116.13888888888889</v>
      </c>
      <c r="G123" s="140">
        <v>380.4</v>
      </c>
      <c r="H123" s="141">
        <v>648.88235294117646</v>
      </c>
    </row>
    <row r="124" spans="1:8" ht="24" customHeight="1">
      <c r="B124" s="652" t="s">
        <v>593</v>
      </c>
      <c r="C124" s="653"/>
      <c r="D124" s="382">
        <v>4497</v>
      </c>
      <c r="E124" s="383">
        <v>245</v>
      </c>
      <c r="F124" s="346">
        <v>710</v>
      </c>
      <c r="G124" s="346">
        <v>650</v>
      </c>
      <c r="H124" s="347">
        <v>2892</v>
      </c>
    </row>
    <row r="125" spans="1:8" ht="24" customHeight="1" thickBot="1">
      <c r="B125" s="642" t="s">
        <v>594</v>
      </c>
      <c r="C125" s="643"/>
      <c r="D125" s="138">
        <v>43.660194174757279</v>
      </c>
      <c r="E125" s="139">
        <v>6.125</v>
      </c>
      <c r="F125" s="140">
        <v>19.722222222222221</v>
      </c>
      <c r="G125" s="140">
        <v>65</v>
      </c>
      <c r="H125" s="141">
        <v>170.11764705882354</v>
      </c>
    </row>
    <row r="126" spans="1:8" ht="24" customHeight="1">
      <c r="B126" s="652" t="s">
        <v>595</v>
      </c>
      <c r="C126" s="653"/>
      <c r="D126" s="382">
        <v>7836</v>
      </c>
      <c r="E126" s="383">
        <v>694</v>
      </c>
      <c r="F126" s="346">
        <v>1349</v>
      </c>
      <c r="G126" s="346">
        <v>1076</v>
      </c>
      <c r="H126" s="347">
        <v>4717</v>
      </c>
    </row>
    <row r="127" spans="1:8" ht="24" customHeight="1" thickBot="1">
      <c r="B127" s="654" t="s">
        <v>596</v>
      </c>
      <c r="C127" s="655"/>
      <c r="D127" s="384">
        <v>76.077669902912618</v>
      </c>
      <c r="E127" s="385">
        <v>17.350000000000001</v>
      </c>
      <c r="F127" s="298">
        <v>37.472222222222221</v>
      </c>
      <c r="G127" s="298">
        <v>107.6</v>
      </c>
      <c r="H127" s="299">
        <v>277.47058823529414</v>
      </c>
    </row>
    <row r="128" spans="1:8" ht="24" customHeight="1" thickTop="1">
      <c r="B128" s="652" t="s">
        <v>1334</v>
      </c>
      <c r="C128" s="653"/>
      <c r="D128" s="382">
        <v>37847</v>
      </c>
      <c r="E128" s="383">
        <v>3756</v>
      </c>
      <c r="F128" s="346">
        <v>7249</v>
      </c>
      <c r="G128" s="346">
        <v>5972</v>
      </c>
      <c r="H128" s="347">
        <v>20870</v>
      </c>
    </row>
    <row r="129" spans="1:14" ht="24" customHeight="1" thickBot="1">
      <c r="B129" s="642" t="s">
        <v>1335</v>
      </c>
      <c r="C129" s="643"/>
      <c r="D129" s="138">
        <v>367.44660194174759</v>
      </c>
      <c r="E129" s="139">
        <v>93.9</v>
      </c>
      <c r="F129" s="140">
        <v>201.36111111111111</v>
      </c>
      <c r="G129" s="140">
        <v>597.20000000000005</v>
      </c>
      <c r="H129" s="141">
        <v>1227.6470588235295</v>
      </c>
    </row>
    <row r="130" spans="1:14">
      <c r="B130" s="357"/>
      <c r="C130" s="357"/>
      <c r="D130" s="119"/>
      <c r="E130" s="119"/>
      <c r="F130" s="119"/>
      <c r="G130" s="119"/>
    </row>
    <row r="131" spans="1:14">
      <c r="A131" s="39" t="s">
        <v>1225</v>
      </c>
      <c r="B131" s="215"/>
      <c r="C131" s="215"/>
      <c r="D131" s="214"/>
      <c r="E131" s="214"/>
      <c r="F131" s="214"/>
      <c r="G131" s="214"/>
    </row>
    <row r="132" spans="1:14" ht="17.25" thickBot="1">
      <c r="B132" s="215"/>
      <c r="C132" s="215"/>
      <c r="D132" s="214"/>
      <c r="E132" s="214"/>
      <c r="F132" s="214"/>
      <c r="G132" s="6" t="s">
        <v>5</v>
      </c>
    </row>
    <row r="133" spans="1:14" ht="33.75" thickBot="1">
      <c r="B133" s="386"/>
      <c r="C133" s="176" t="s">
        <v>1339</v>
      </c>
      <c r="D133" s="348" t="s">
        <v>1328</v>
      </c>
      <c r="E133" s="164" t="s">
        <v>1329</v>
      </c>
      <c r="F133" s="164" t="s">
        <v>1223</v>
      </c>
      <c r="G133" s="165" t="s">
        <v>1340</v>
      </c>
    </row>
    <row r="134" spans="1:14" ht="24" customHeight="1">
      <c r="B134" s="377" t="s">
        <v>597</v>
      </c>
      <c r="C134" s="179">
        <v>10.870082172959547</v>
      </c>
      <c r="D134" s="188">
        <v>11.52822151224707</v>
      </c>
      <c r="E134" s="171">
        <v>13.919161263622568</v>
      </c>
      <c r="F134" s="171">
        <v>7.4012056262558605</v>
      </c>
      <c r="G134" s="172">
        <v>10.685194058457114</v>
      </c>
    </row>
    <row r="135" spans="1:14" ht="24" customHeight="1">
      <c r="B135" s="387" t="s">
        <v>582</v>
      </c>
      <c r="C135" s="178">
        <v>56.543451264301005</v>
      </c>
      <c r="D135" s="189">
        <v>63.471778487752928</v>
      </c>
      <c r="E135" s="168">
        <v>57.676920954614431</v>
      </c>
      <c r="F135" s="168">
        <v>63.697253851306087</v>
      </c>
      <c r="G135" s="169">
        <v>52.855773838045039</v>
      </c>
    </row>
    <row r="136" spans="1:14" ht="24" customHeight="1">
      <c r="B136" s="387" t="s">
        <v>598</v>
      </c>
      <c r="C136" s="178">
        <v>11.882051417549608</v>
      </c>
      <c r="D136" s="189">
        <v>6.5228966986155488</v>
      </c>
      <c r="E136" s="168">
        <v>9.7944544075044835</v>
      </c>
      <c r="F136" s="168">
        <v>10.8841259209645</v>
      </c>
      <c r="G136" s="169">
        <v>13.857211308097748</v>
      </c>
    </row>
    <row r="137" spans="1:14" ht="24" customHeight="1" thickBot="1">
      <c r="B137" s="388" t="s">
        <v>599</v>
      </c>
      <c r="C137" s="389">
        <v>20.704415145189845</v>
      </c>
      <c r="D137" s="390">
        <v>18.477103301384449</v>
      </c>
      <c r="E137" s="310">
        <v>18.609463374258521</v>
      </c>
      <c r="F137" s="310">
        <v>18.017414601473543</v>
      </c>
      <c r="G137" s="311">
        <v>22.601820795400094</v>
      </c>
    </row>
    <row r="138" spans="1:14" ht="24" customHeight="1" thickTop="1" thickBot="1">
      <c r="B138" s="391" t="s">
        <v>1336</v>
      </c>
      <c r="C138" s="392">
        <v>100</v>
      </c>
      <c r="D138" s="393">
        <v>100</v>
      </c>
      <c r="E138" s="174">
        <v>100</v>
      </c>
      <c r="F138" s="174">
        <v>100</v>
      </c>
      <c r="G138" s="175">
        <v>100</v>
      </c>
    </row>
    <row r="139" spans="1:14">
      <c r="B139" s="215"/>
      <c r="C139" s="215"/>
      <c r="D139" s="214"/>
      <c r="E139" s="214"/>
      <c r="F139" s="214"/>
      <c r="G139" s="214"/>
    </row>
    <row r="140" spans="1:14">
      <c r="A140" s="39" t="s">
        <v>1232</v>
      </c>
      <c r="B140" s="215"/>
      <c r="C140" s="215"/>
      <c r="D140" s="214"/>
      <c r="E140" s="214"/>
      <c r="F140" s="214"/>
      <c r="G140" s="214"/>
    </row>
    <row r="141" spans="1:14" ht="17.25" thickBot="1">
      <c r="B141" s="215"/>
      <c r="C141" s="215"/>
      <c r="D141" s="214"/>
      <c r="E141" s="214"/>
      <c r="F141" s="214"/>
      <c r="G141" s="214"/>
      <c r="H141" s="6" t="s">
        <v>5</v>
      </c>
    </row>
    <row r="142" spans="1:14">
      <c r="B142" s="624"/>
      <c r="C142" s="636" t="s">
        <v>600</v>
      </c>
      <c r="D142" s="634"/>
      <c r="E142" s="634"/>
      <c r="F142" s="634"/>
      <c r="G142" s="634"/>
      <c r="H142" s="637"/>
      <c r="I142" s="119"/>
      <c r="J142" s="119"/>
      <c r="K142" s="119"/>
      <c r="L142" s="119"/>
      <c r="M142" s="119"/>
      <c r="N142" s="119"/>
    </row>
    <row r="143" spans="1:14" ht="17.25" thickBot="1">
      <c r="B143" s="625"/>
      <c r="C143" s="358" t="s">
        <v>602</v>
      </c>
      <c r="D143" s="359" t="s">
        <v>603</v>
      </c>
      <c r="E143" s="359" t="s">
        <v>604</v>
      </c>
      <c r="F143" s="359" t="s">
        <v>605</v>
      </c>
      <c r="G143" s="360" t="s">
        <v>606</v>
      </c>
      <c r="H143" s="362" t="s">
        <v>339</v>
      </c>
      <c r="I143" s="119"/>
      <c r="J143" s="119"/>
      <c r="K143" s="119"/>
      <c r="L143" s="119"/>
      <c r="M143" s="119"/>
      <c r="N143" s="119"/>
    </row>
    <row r="144" spans="1:14" ht="24" customHeight="1">
      <c r="B144" s="363" t="s">
        <v>597</v>
      </c>
      <c r="C144" s="277">
        <v>24.936548223350254</v>
      </c>
      <c r="D144" s="171">
        <v>25.507614213197972</v>
      </c>
      <c r="E144" s="171">
        <v>20.717005076142129</v>
      </c>
      <c r="F144" s="171">
        <v>22.176395939086294</v>
      </c>
      <c r="G144" s="305">
        <v>6.6624365482233507</v>
      </c>
      <c r="H144" s="364">
        <v>100</v>
      </c>
      <c r="I144" s="119"/>
      <c r="J144" s="119"/>
      <c r="K144" s="119"/>
      <c r="L144" s="119"/>
      <c r="M144" s="119"/>
      <c r="N144" s="119"/>
    </row>
    <row r="145" spans="1:14" ht="24" customHeight="1" thickBot="1">
      <c r="B145" s="394" t="s">
        <v>582</v>
      </c>
      <c r="C145" s="309">
        <v>23.225806451612904</v>
      </c>
      <c r="D145" s="310">
        <v>27.68328445747801</v>
      </c>
      <c r="E145" s="310">
        <v>25.126099706744871</v>
      </c>
      <c r="F145" s="310">
        <v>18.545454545454547</v>
      </c>
      <c r="G145" s="307">
        <v>5.419354838709677</v>
      </c>
      <c r="H145" s="395">
        <v>100.00000000000001</v>
      </c>
      <c r="I145" s="119"/>
      <c r="J145" s="119"/>
      <c r="K145" s="119"/>
      <c r="L145" s="119"/>
      <c r="M145" s="119"/>
      <c r="N145" s="119"/>
    </row>
    <row r="146" spans="1:14" ht="24" customHeight="1" thickTop="1" thickBot="1">
      <c r="B146" s="396" t="s">
        <v>339</v>
      </c>
      <c r="C146" s="314">
        <v>23.687590990836689</v>
      </c>
      <c r="D146" s="174">
        <v>27.096000685107473</v>
      </c>
      <c r="E146" s="174">
        <v>23.935942450971996</v>
      </c>
      <c r="F146" s="174">
        <v>19.52556307270703</v>
      </c>
      <c r="G146" s="312">
        <v>5.7549028003768088</v>
      </c>
      <c r="H146" s="397">
        <v>100</v>
      </c>
      <c r="I146" s="119"/>
      <c r="J146" s="119"/>
      <c r="K146" s="119"/>
      <c r="L146" s="119"/>
      <c r="M146" s="119"/>
      <c r="N146" s="119"/>
    </row>
    <row r="147" spans="1:14" ht="6.6" customHeight="1" thickBot="1">
      <c r="B147" s="357"/>
      <c r="C147" s="119"/>
      <c r="D147" s="119"/>
      <c r="E147" s="119"/>
      <c r="F147" s="119"/>
      <c r="G147" s="119"/>
      <c r="H147" s="119"/>
      <c r="I147" s="119"/>
      <c r="J147" s="119"/>
      <c r="K147" s="119"/>
      <c r="L147" s="119"/>
      <c r="M147" s="119"/>
      <c r="N147" s="119"/>
    </row>
    <row r="148" spans="1:14">
      <c r="B148" s="624"/>
      <c r="C148" s="636" t="s">
        <v>609</v>
      </c>
      <c r="D148" s="634"/>
      <c r="E148" s="634"/>
      <c r="F148" s="634"/>
      <c r="G148" s="634"/>
      <c r="H148" s="637"/>
      <c r="I148" s="634" t="s">
        <v>610</v>
      </c>
      <c r="J148" s="634"/>
      <c r="K148" s="634"/>
      <c r="L148" s="634"/>
      <c r="M148" s="634"/>
      <c r="N148" s="637"/>
    </row>
    <row r="149" spans="1:14" ht="17.25" thickBot="1">
      <c r="B149" s="625"/>
      <c r="C149" s="358" t="s">
        <v>602</v>
      </c>
      <c r="D149" s="359" t="s">
        <v>603</v>
      </c>
      <c r="E149" s="359" t="s">
        <v>604</v>
      </c>
      <c r="F149" s="359" t="s">
        <v>605</v>
      </c>
      <c r="G149" s="360" t="s">
        <v>606</v>
      </c>
      <c r="H149" s="362" t="s">
        <v>339</v>
      </c>
      <c r="I149" s="398" t="s">
        <v>602</v>
      </c>
      <c r="J149" s="359" t="s">
        <v>603</v>
      </c>
      <c r="K149" s="359" t="s">
        <v>604</v>
      </c>
      <c r="L149" s="359" t="s">
        <v>605</v>
      </c>
      <c r="M149" s="360" t="s">
        <v>606</v>
      </c>
      <c r="N149" s="362" t="s">
        <v>339</v>
      </c>
    </row>
    <row r="150" spans="1:14" ht="24" customHeight="1">
      <c r="B150" s="363" t="s">
        <v>597</v>
      </c>
      <c r="C150" s="277">
        <v>19.879518072289155</v>
      </c>
      <c r="D150" s="171">
        <v>29.518072289156628</v>
      </c>
      <c r="E150" s="171">
        <v>24.096385542168676</v>
      </c>
      <c r="F150" s="171">
        <v>20.180722891566266</v>
      </c>
      <c r="G150" s="305">
        <v>6.3253012048192767</v>
      </c>
      <c r="H150" s="364">
        <v>100</v>
      </c>
      <c r="I150" s="188">
        <v>20.119760479041915</v>
      </c>
      <c r="J150" s="171">
        <v>25.988023952095809</v>
      </c>
      <c r="K150" s="171">
        <v>20.23952095808383</v>
      </c>
      <c r="L150" s="171">
        <v>23.353293413173652</v>
      </c>
      <c r="M150" s="305">
        <v>10.299401197604791</v>
      </c>
      <c r="N150" s="364">
        <v>100</v>
      </c>
    </row>
    <row r="151" spans="1:14" ht="24" customHeight="1" thickBot="1">
      <c r="B151" s="394" t="s">
        <v>582</v>
      </c>
      <c r="C151" s="309">
        <v>30.03003003003003</v>
      </c>
      <c r="D151" s="310">
        <v>24.474474474474476</v>
      </c>
      <c r="E151" s="310">
        <v>20.870870870870871</v>
      </c>
      <c r="F151" s="310">
        <v>16.366366366366368</v>
      </c>
      <c r="G151" s="307">
        <v>8.2582582582582589</v>
      </c>
      <c r="H151" s="395">
        <v>100</v>
      </c>
      <c r="I151" s="390">
        <v>20.059171597633135</v>
      </c>
      <c r="J151" s="310">
        <v>26.745562130177515</v>
      </c>
      <c r="K151" s="310">
        <v>25.976331360946748</v>
      </c>
      <c r="L151" s="310">
        <v>22.130177514792898</v>
      </c>
      <c r="M151" s="307">
        <v>5.0887573964497044</v>
      </c>
      <c r="N151" s="395">
        <v>100.00000000000001</v>
      </c>
    </row>
    <row r="152" spans="1:14" ht="24" customHeight="1" thickTop="1" thickBot="1">
      <c r="B152" s="396" t="s">
        <v>339</v>
      </c>
      <c r="C152" s="314">
        <v>26.653306613226452</v>
      </c>
      <c r="D152" s="174">
        <v>26.152304609218437</v>
      </c>
      <c r="E152" s="174">
        <v>21.943887775551101</v>
      </c>
      <c r="F152" s="174">
        <v>17.635270541082164</v>
      </c>
      <c r="G152" s="312">
        <v>7.6152304609218442</v>
      </c>
      <c r="H152" s="397">
        <v>100</v>
      </c>
      <c r="I152" s="393">
        <v>20.079207920792079</v>
      </c>
      <c r="J152" s="174">
        <v>26.495049504950497</v>
      </c>
      <c r="K152" s="174">
        <v>24.079207920792079</v>
      </c>
      <c r="L152" s="174">
        <v>22.534653465346537</v>
      </c>
      <c r="M152" s="312">
        <v>6.8118811881188126</v>
      </c>
      <c r="N152" s="397">
        <v>100.00000000000001</v>
      </c>
    </row>
    <row r="153" spans="1:14" ht="6.6" customHeight="1" thickBot="1">
      <c r="B153" s="357"/>
      <c r="C153" s="119"/>
      <c r="D153" s="119"/>
      <c r="E153" s="119"/>
      <c r="F153" s="119"/>
      <c r="G153" s="119"/>
      <c r="H153" s="119"/>
      <c r="I153" s="119"/>
      <c r="J153" s="119"/>
      <c r="K153" s="119"/>
      <c r="L153" s="119"/>
      <c r="M153" s="119"/>
      <c r="N153" s="119"/>
    </row>
    <row r="154" spans="1:14">
      <c r="B154" s="624"/>
      <c r="C154" s="636" t="s">
        <v>611</v>
      </c>
      <c r="D154" s="634"/>
      <c r="E154" s="634"/>
      <c r="F154" s="634"/>
      <c r="G154" s="634"/>
      <c r="H154" s="637"/>
      <c r="I154" s="634" t="s">
        <v>612</v>
      </c>
      <c r="J154" s="634"/>
      <c r="K154" s="634"/>
      <c r="L154" s="634"/>
      <c r="M154" s="634"/>
      <c r="N154" s="637"/>
    </row>
    <row r="155" spans="1:14" ht="17.25" thickBot="1">
      <c r="B155" s="625"/>
      <c r="C155" s="358" t="s">
        <v>602</v>
      </c>
      <c r="D155" s="359" t="s">
        <v>603</v>
      </c>
      <c r="E155" s="359" t="s">
        <v>604</v>
      </c>
      <c r="F155" s="359" t="s">
        <v>605</v>
      </c>
      <c r="G155" s="360" t="s">
        <v>606</v>
      </c>
      <c r="H155" s="362" t="s">
        <v>339</v>
      </c>
      <c r="I155" s="398" t="s">
        <v>602</v>
      </c>
      <c r="J155" s="359" t="s">
        <v>603</v>
      </c>
      <c r="K155" s="359" t="s">
        <v>604</v>
      </c>
      <c r="L155" s="359" t="s">
        <v>605</v>
      </c>
      <c r="M155" s="360" t="s">
        <v>606</v>
      </c>
      <c r="N155" s="362" t="s">
        <v>339</v>
      </c>
    </row>
    <row r="156" spans="1:14" ht="24" customHeight="1">
      <c r="B156" s="363" t="s">
        <v>597</v>
      </c>
      <c r="C156" s="277">
        <v>34.146341463414636</v>
      </c>
      <c r="D156" s="171">
        <v>27.371273712737125</v>
      </c>
      <c r="E156" s="171">
        <v>14.905149051490515</v>
      </c>
      <c r="F156" s="171">
        <v>14.634146341463413</v>
      </c>
      <c r="G156" s="305">
        <v>8.9430894308943092</v>
      </c>
      <c r="H156" s="364">
        <v>100</v>
      </c>
      <c r="I156" s="188">
        <v>26.361386138613863</v>
      </c>
      <c r="J156" s="171">
        <v>24.009900990099009</v>
      </c>
      <c r="K156" s="171">
        <v>21.596534653465348</v>
      </c>
      <c r="L156" s="171">
        <v>23.700495049504948</v>
      </c>
      <c r="M156" s="305">
        <v>4.3316831683168315</v>
      </c>
      <c r="N156" s="364">
        <v>100</v>
      </c>
    </row>
    <row r="157" spans="1:14" ht="24" customHeight="1" thickBot="1">
      <c r="B157" s="394" t="s">
        <v>582</v>
      </c>
      <c r="C157" s="309">
        <v>32.605042016806721</v>
      </c>
      <c r="D157" s="310">
        <v>26.974789915966387</v>
      </c>
      <c r="E157" s="310">
        <v>18.235294117647058</v>
      </c>
      <c r="F157" s="310">
        <v>17.058823529411764</v>
      </c>
      <c r="G157" s="307">
        <v>5.1260504201680668</v>
      </c>
      <c r="H157" s="395">
        <v>100</v>
      </c>
      <c r="I157" s="390">
        <v>21.148825065274153</v>
      </c>
      <c r="J157" s="310">
        <v>28.600120506125727</v>
      </c>
      <c r="K157" s="310">
        <v>27.053625225948984</v>
      </c>
      <c r="L157" s="310">
        <v>17.975497087768627</v>
      </c>
      <c r="M157" s="307">
        <v>5.221932114882506</v>
      </c>
      <c r="N157" s="395">
        <v>100</v>
      </c>
    </row>
    <row r="158" spans="1:14" ht="24" customHeight="1" thickTop="1" thickBot="1">
      <c r="B158" s="396" t="s">
        <v>339</v>
      </c>
      <c r="C158" s="314">
        <v>32.969852469531752</v>
      </c>
      <c r="D158" s="174">
        <v>27.068633739576654</v>
      </c>
      <c r="E158" s="174">
        <v>17.447081462475946</v>
      </c>
      <c r="F158" s="174">
        <v>16.484926234765876</v>
      </c>
      <c r="G158" s="312">
        <v>6.0295060936497755</v>
      </c>
      <c r="H158" s="397">
        <v>100</v>
      </c>
      <c r="I158" s="393">
        <v>22.426080363912053</v>
      </c>
      <c r="J158" s="174">
        <v>27.475360121304014</v>
      </c>
      <c r="K158" s="174">
        <v>25.716451857467781</v>
      </c>
      <c r="L158" s="174">
        <v>19.378316906747536</v>
      </c>
      <c r="M158" s="312">
        <v>5.0037907505686121</v>
      </c>
      <c r="N158" s="397">
        <v>100</v>
      </c>
    </row>
    <row r="159" spans="1:14">
      <c r="B159" s="357"/>
      <c r="C159" s="357"/>
      <c r="D159" s="119"/>
      <c r="E159" s="119"/>
      <c r="F159" s="119"/>
      <c r="G159" s="119"/>
    </row>
    <row r="160" spans="1:14">
      <c r="A160" s="39" t="s">
        <v>613</v>
      </c>
      <c r="B160" s="357"/>
      <c r="C160" s="357"/>
      <c r="D160" s="119"/>
      <c r="E160" s="119"/>
      <c r="F160" s="119"/>
      <c r="G160" s="119"/>
    </row>
    <row r="161" spans="1:13">
      <c r="B161" s="357"/>
      <c r="C161" s="357"/>
      <c r="D161" s="119"/>
      <c r="E161" s="119"/>
      <c r="F161" s="119"/>
      <c r="G161" s="119"/>
    </row>
    <row r="162" spans="1:13">
      <c r="B162" s="357"/>
      <c r="C162" s="357"/>
      <c r="D162" s="119"/>
      <c r="E162" s="119"/>
      <c r="F162" s="119"/>
      <c r="G162" s="119"/>
    </row>
    <row r="163" spans="1:13">
      <c r="A163" s="39" t="s">
        <v>1224</v>
      </c>
      <c r="B163" s="357"/>
      <c r="C163" s="357"/>
      <c r="D163" s="119"/>
      <c r="E163" s="119"/>
      <c r="F163" s="119"/>
      <c r="G163" s="119"/>
    </row>
    <row r="164" spans="1:13" ht="17.25" thickBot="1">
      <c r="B164" s="357"/>
      <c r="D164" s="357"/>
      <c r="E164" s="119"/>
      <c r="F164" s="119"/>
      <c r="G164" s="119"/>
      <c r="H164" s="119"/>
      <c r="M164" s="6" t="s">
        <v>26</v>
      </c>
    </row>
    <row r="165" spans="1:13" ht="50.25" thickBot="1">
      <c r="B165" s="644"/>
      <c r="C165" s="645"/>
      <c r="D165" s="380" t="s">
        <v>1337</v>
      </c>
      <c r="E165" s="381" t="s">
        <v>1330</v>
      </c>
      <c r="F165" s="342" t="s">
        <v>721</v>
      </c>
      <c r="G165" s="342" t="s">
        <v>1176</v>
      </c>
      <c r="H165" s="342" t="s">
        <v>1341</v>
      </c>
      <c r="I165" s="342" t="s">
        <v>1331</v>
      </c>
      <c r="J165" s="342" t="s">
        <v>745</v>
      </c>
      <c r="K165" s="342" t="s">
        <v>539</v>
      </c>
      <c r="L165" s="342" t="s">
        <v>661</v>
      </c>
      <c r="M165" s="343" t="s">
        <v>1342</v>
      </c>
    </row>
    <row r="166" spans="1:13" ht="24" customHeight="1">
      <c r="B166" s="638" t="s">
        <v>589</v>
      </c>
      <c r="C166" s="639"/>
      <c r="D166" s="382">
        <v>4528</v>
      </c>
      <c r="E166" s="383">
        <v>2414</v>
      </c>
      <c r="F166" s="346">
        <v>51</v>
      </c>
      <c r="G166" s="346">
        <v>1098</v>
      </c>
      <c r="H166" s="346">
        <v>623</v>
      </c>
      <c r="I166" s="346">
        <v>223</v>
      </c>
      <c r="J166" s="346">
        <v>28</v>
      </c>
      <c r="K166" s="346">
        <v>22</v>
      </c>
      <c r="L166" s="346">
        <v>69</v>
      </c>
      <c r="M166" s="347">
        <v>2012</v>
      </c>
    </row>
    <row r="167" spans="1:13" ht="24" customHeight="1" thickBot="1">
      <c r="B167" s="640" t="s">
        <v>590</v>
      </c>
      <c r="C167" s="641"/>
      <c r="D167" s="138">
        <v>43.123809523809527</v>
      </c>
      <c r="E167" s="139">
        <v>71</v>
      </c>
      <c r="F167" s="140">
        <v>12.75</v>
      </c>
      <c r="G167" s="140">
        <v>99.818181818181813</v>
      </c>
      <c r="H167" s="140">
        <v>22.25</v>
      </c>
      <c r="I167" s="140">
        <v>20.272727272727273</v>
      </c>
      <c r="J167" s="140">
        <v>3.5</v>
      </c>
      <c r="K167" s="149">
        <v>7.333333333333333</v>
      </c>
      <c r="L167" s="140">
        <v>11.5</v>
      </c>
      <c r="M167" s="141">
        <v>95.80952380952381</v>
      </c>
    </row>
    <row r="168" spans="1:13" ht="24" customHeight="1">
      <c r="B168" s="638" t="s">
        <v>591</v>
      </c>
      <c r="C168" s="639"/>
      <c r="D168" s="382">
        <v>27249</v>
      </c>
      <c r="E168" s="383">
        <v>5522</v>
      </c>
      <c r="F168" s="346">
        <v>516</v>
      </c>
      <c r="G168" s="346">
        <v>9550</v>
      </c>
      <c r="H168" s="346">
        <v>8364</v>
      </c>
      <c r="I168" s="346">
        <v>1602</v>
      </c>
      <c r="J168" s="346">
        <v>862</v>
      </c>
      <c r="K168" s="399">
        <v>56</v>
      </c>
      <c r="L168" s="346">
        <v>777</v>
      </c>
      <c r="M168" s="347">
        <v>8431</v>
      </c>
    </row>
    <row r="169" spans="1:13" ht="24" customHeight="1" thickBot="1">
      <c r="B169" s="640" t="s">
        <v>592</v>
      </c>
      <c r="C169" s="641"/>
      <c r="D169" s="138">
        <v>259.51428571428573</v>
      </c>
      <c r="E169" s="139">
        <v>162.41176470588235</v>
      </c>
      <c r="F169" s="140">
        <v>129</v>
      </c>
      <c r="G169" s="140">
        <v>868.18181818181813</v>
      </c>
      <c r="H169" s="140">
        <v>298.71428571428572</v>
      </c>
      <c r="I169" s="140">
        <v>145.63636363636363</v>
      </c>
      <c r="J169" s="140">
        <v>107.75</v>
      </c>
      <c r="K169" s="149">
        <v>18.666666666666668</v>
      </c>
      <c r="L169" s="140">
        <v>129.5</v>
      </c>
      <c r="M169" s="141">
        <v>401.47619047619048</v>
      </c>
    </row>
    <row r="170" spans="1:13" ht="24" customHeight="1">
      <c r="B170" s="638" t="s">
        <v>593</v>
      </c>
      <c r="C170" s="639"/>
      <c r="D170" s="382">
        <v>5238</v>
      </c>
      <c r="E170" s="383">
        <v>1217</v>
      </c>
      <c r="F170" s="346">
        <v>92</v>
      </c>
      <c r="G170" s="346">
        <v>2075</v>
      </c>
      <c r="H170" s="346">
        <v>1500</v>
      </c>
      <c r="I170" s="346">
        <v>60</v>
      </c>
      <c r="J170" s="346">
        <v>83</v>
      </c>
      <c r="K170" s="399">
        <v>30</v>
      </c>
      <c r="L170" s="346">
        <v>181</v>
      </c>
      <c r="M170" s="347">
        <v>1376</v>
      </c>
    </row>
    <row r="171" spans="1:13" ht="24" customHeight="1" thickBot="1">
      <c r="B171" s="640" t="s">
        <v>594</v>
      </c>
      <c r="C171" s="641"/>
      <c r="D171" s="138">
        <v>49.885714285714286</v>
      </c>
      <c r="E171" s="139">
        <v>35.794117647058826</v>
      </c>
      <c r="F171" s="140">
        <v>23</v>
      </c>
      <c r="G171" s="140">
        <v>188.63636363636363</v>
      </c>
      <c r="H171" s="140">
        <v>53.571428571428569</v>
      </c>
      <c r="I171" s="140">
        <v>5.4545454545454541</v>
      </c>
      <c r="J171" s="140">
        <v>10.375</v>
      </c>
      <c r="K171" s="149">
        <v>10</v>
      </c>
      <c r="L171" s="140">
        <v>30.166666666666668</v>
      </c>
      <c r="M171" s="141">
        <v>65.523809523809518</v>
      </c>
    </row>
    <row r="172" spans="1:13" ht="24" customHeight="1">
      <c r="B172" s="638" t="s">
        <v>595</v>
      </c>
      <c r="C172" s="639"/>
      <c r="D172" s="382">
        <v>8530</v>
      </c>
      <c r="E172" s="383">
        <v>2163</v>
      </c>
      <c r="F172" s="346">
        <v>62</v>
      </c>
      <c r="G172" s="346">
        <v>2202</v>
      </c>
      <c r="H172" s="346">
        <v>2241</v>
      </c>
      <c r="I172" s="346">
        <v>922</v>
      </c>
      <c r="J172" s="346">
        <v>782</v>
      </c>
      <c r="K172" s="399">
        <v>34</v>
      </c>
      <c r="L172" s="346">
        <v>124</v>
      </c>
      <c r="M172" s="347">
        <v>1826</v>
      </c>
    </row>
    <row r="173" spans="1:13" ht="24" customHeight="1" thickBot="1">
      <c r="B173" s="646" t="s">
        <v>596</v>
      </c>
      <c r="C173" s="647"/>
      <c r="D173" s="384">
        <v>81.238095238095241</v>
      </c>
      <c r="E173" s="385">
        <v>63.617647058823529</v>
      </c>
      <c r="F173" s="298">
        <v>15.5</v>
      </c>
      <c r="G173" s="298">
        <v>200.18181818181819</v>
      </c>
      <c r="H173" s="298">
        <v>80.035714285714292</v>
      </c>
      <c r="I173" s="298">
        <v>83.818181818181813</v>
      </c>
      <c r="J173" s="298">
        <v>97.75</v>
      </c>
      <c r="K173" s="400">
        <v>11.333333333333334</v>
      </c>
      <c r="L173" s="298">
        <v>20.666666666666668</v>
      </c>
      <c r="M173" s="299">
        <v>86.952380952380949</v>
      </c>
    </row>
    <row r="174" spans="1:13" ht="24" customHeight="1" thickTop="1">
      <c r="B174" s="638" t="s">
        <v>1334</v>
      </c>
      <c r="C174" s="639"/>
      <c r="D174" s="382">
        <v>45545</v>
      </c>
      <c r="E174" s="383">
        <v>11316</v>
      </c>
      <c r="F174" s="346">
        <v>721</v>
      </c>
      <c r="G174" s="346">
        <v>14925</v>
      </c>
      <c r="H174" s="346">
        <v>12728</v>
      </c>
      <c r="I174" s="346">
        <v>2807</v>
      </c>
      <c r="J174" s="346">
        <v>1755</v>
      </c>
      <c r="K174" s="399" t="s">
        <v>49</v>
      </c>
      <c r="L174" s="346">
        <v>1151</v>
      </c>
      <c r="M174" s="347">
        <v>13645</v>
      </c>
    </row>
    <row r="175" spans="1:13" ht="24" customHeight="1" thickBot="1">
      <c r="B175" s="640" t="s">
        <v>1335</v>
      </c>
      <c r="C175" s="641"/>
      <c r="D175" s="138">
        <v>433.76190476190476</v>
      </c>
      <c r="E175" s="139">
        <v>332.8235294117647</v>
      </c>
      <c r="F175" s="140">
        <v>180.25</v>
      </c>
      <c r="G175" s="140">
        <v>1356.8181818181818</v>
      </c>
      <c r="H175" s="140">
        <v>454.57142857142856</v>
      </c>
      <c r="I175" s="140">
        <v>255.18181818181819</v>
      </c>
      <c r="J175" s="140">
        <v>219.375</v>
      </c>
      <c r="K175" s="149">
        <v>47.333333333333336</v>
      </c>
      <c r="L175" s="140">
        <v>191.83333333333334</v>
      </c>
      <c r="M175" s="141">
        <v>649.76190476190482</v>
      </c>
    </row>
    <row r="177" spans="1:27">
      <c r="A177" s="39" t="s">
        <v>1225</v>
      </c>
    </row>
    <row r="178" spans="1:27" ht="17.25" thickBot="1">
      <c r="L178" s="6" t="s">
        <v>5</v>
      </c>
    </row>
    <row r="179" spans="1:27" ht="50.25" thickBot="1">
      <c r="B179" s="401"/>
      <c r="C179" s="176" t="s">
        <v>1337</v>
      </c>
      <c r="D179" s="348" t="s">
        <v>1330</v>
      </c>
      <c r="E179" s="164" t="s">
        <v>721</v>
      </c>
      <c r="F179" s="164" t="s">
        <v>1176</v>
      </c>
      <c r="G179" s="164" t="s">
        <v>1341</v>
      </c>
      <c r="H179" s="164" t="s">
        <v>1331</v>
      </c>
      <c r="I179" s="164" t="s">
        <v>745</v>
      </c>
      <c r="J179" s="164" t="s">
        <v>539</v>
      </c>
      <c r="K179" s="164" t="s">
        <v>661</v>
      </c>
      <c r="L179" s="165" t="s">
        <v>1342</v>
      </c>
    </row>
    <row r="180" spans="1:27" ht="24" customHeight="1">
      <c r="B180" s="276" t="s">
        <v>597</v>
      </c>
      <c r="C180" s="179">
        <v>9.9418157865846979</v>
      </c>
      <c r="D180" s="188">
        <v>21.332626369741959</v>
      </c>
      <c r="E180" s="171">
        <v>7.0735090152565876</v>
      </c>
      <c r="F180" s="171">
        <v>7.3567839195979898</v>
      </c>
      <c r="G180" s="171">
        <v>4.8947203016970464</v>
      </c>
      <c r="H180" s="171">
        <v>7.9444246526540789</v>
      </c>
      <c r="I180" s="171">
        <v>1.5954415954415955</v>
      </c>
      <c r="J180" s="171">
        <v>15.492957746478872</v>
      </c>
      <c r="K180" s="171">
        <v>5.9947871416159861</v>
      </c>
      <c r="L180" s="172">
        <v>14.745327958959326</v>
      </c>
    </row>
    <row r="181" spans="1:27" ht="24" customHeight="1">
      <c r="B181" s="279" t="s">
        <v>582</v>
      </c>
      <c r="C181" s="178">
        <v>59.828740805796464</v>
      </c>
      <c r="D181" s="189">
        <v>48.798161894662421</v>
      </c>
      <c r="E181" s="168">
        <v>71.567267683772542</v>
      </c>
      <c r="F181" s="168">
        <v>63.98659966499163</v>
      </c>
      <c r="G181" s="168">
        <v>65.713387806411063</v>
      </c>
      <c r="H181" s="168">
        <v>57.071606697541853</v>
      </c>
      <c r="I181" s="168">
        <v>49.116809116809115</v>
      </c>
      <c r="J181" s="168">
        <v>39.436619718309856</v>
      </c>
      <c r="K181" s="168">
        <v>67.50651607298002</v>
      </c>
      <c r="L181" s="169">
        <v>61.788200806156098</v>
      </c>
    </row>
    <row r="182" spans="1:27" ht="24" customHeight="1">
      <c r="B182" s="279" t="s">
        <v>598</v>
      </c>
      <c r="C182" s="178">
        <v>11.500713579975848</v>
      </c>
      <c r="D182" s="189">
        <v>10.75468363379286</v>
      </c>
      <c r="E182" s="168">
        <v>12.76005547850208</v>
      </c>
      <c r="F182" s="168">
        <v>13.90284757118928</v>
      </c>
      <c r="G182" s="168">
        <v>11.785040854808297</v>
      </c>
      <c r="H182" s="168">
        <v>2.1375133594584965</v>
      </c>
      <c r="I182" s="168">
        <v>4.7293447293447297</v>
      </c>
      <c r="J182" s="168">
        <v>21.12676056338028</v>
      </c>
      <c r="K182" s="168">
        <v>15.7254561251086</v>
      </c>
      <c r="L182" s="169">
        <v>10.084279956027849</v>
      </c>
    </row>
    <row r="183" spans="1:27" ht="24" customHeight="1" thickBot="1">
      <c r="B183" s="282" t="s">
        <v>599</v>
      </c>
      <c r="C183" s="180">
        <v>18.72872982764299</v>
      </c>
      <c r="D183" s="190">
        <v>19.114528101802758</v>
      </c>
      <c r="E183" s="191">
        <v>8.5991678224687931</v>
      </c>
      <c r="F183" s="191">
        <v>14.753768844221105</v>
      </c>
      <c r="G183" s="191">
        <v>17.606851037083597</v>
      </c>
      <c r="H183" s="191">
        <v>32.846455290345567</v>
      </c>
      <c r="I183" s="191">
        <v>44.558404558404554</v>
      </c>
      <c r="J183" s="191">
        <v>23.943661971830984</v>
      </c>
      <c r="K183" s="191">
        <v>10.773240660295395</v>
      </c>
      <c r="L183" s="192">
        <v>13.382191278856725</v>
      </c>
    </row>
    <row r="185" spans="1:27">
      <c r="A185" s="39" t="s">
        <v>1232</v>
      </c>
    </row>
    <row r="186" spans="1:27" ht="17.25" thickBot="1">
      <c r="AA186" s="6" t="s">
        <v>5</v>
      </c>
    </row>
    <row r="187" spans="1:27">
      <c r="B187" s="624"/>
      <c r="C187" s="636" t="s">
        <v>600</v>
      </c>
      <c r="D187" s="634"/>
      <c r="E187" s="634"/>
      <c r="F187" s="634"/>
      <c r="G187" s="637"/>
      <c r="H187" s="634" t="s">
        <v>614</v>
      </c>
      <c r="I187" s="634"/>
      <c r="J187" s="634"/>
      <c r="K187" s="634"/>
      <c r="L187" s="635"/>
      <c r="M187" s="633" t="s">
        <v>615</v>
      </c>
      <c r="N187" s="634"/>
      <c r="O187" s="634"/>
      <c r="P187" s="634"/>
      <c r="Q187" s="635"/>
      <c r="R187" s="633" t="s">
        <v>616</v>
      </c>
      <c r="S187" s="634"/>
      <c r="T187" s="634"/>
      <c r="U187" s="634"/>
      <c r="V187" s="635"/>
      <c r="W187" s="633" t="s">
        <v>617</v>
      </c>
      <c r="X187" s="634"/>
      <c r="Y187" s="634"/>
      <c r="Z187" s="634"/>
      <c r="AA187" s="637"/>
    </row>
    <row r="188" spans="1:27" ht="17.25" thickBot="1">
      <c r="B188" s="625"/>
      <c r="C188" s="358" t="s">
        <v>602</v>
      </c>
      <c r="D188" s="359" t="s">
        <v>603</v>
      </c>
      <c r="E188" s="359" t="s">
        <v>604</v>
      </c>
      <c r="F188" s="359" t="s">
        <v>605</v>
      </c>
      <c r="G188" s="402" t="s">
        <v>606</v>
      </c>
      <c r="H188" s="398" t="s">
        <v>602</v>
      </c>
      <c r="I188" s="359" t="s">
        <v>603</v>
      </c>
      <c r="J188" s="359" t="s">
        <v>604</v>
      </c>
      <c r="K188" s="359" t="s">
        <v>605</v>
      </c>
      <c r="L188" s="359" t="s">
        <v>606</v>
      </c>
      <c r="M188" s="359" t="s">
        <v>602</v>
      </c>
      <c r="N188" s="359" t="s">
        <v>603</v>
      </c>
      <c r="O188" s="359" t="s">
        <v>604</v>
      </c>
      <c r="P188" s="359" t="s">
        <v>605</v>
      </c>
      <c r="Q188" s="359" t="s">
        <v>606</v>
      </c>
      <c r="R188" s="359" t="s">
        <v>602</v>
      </c>
      <c r="S188" s="359" t="s">
        <v>603</v>
      </c>
      <c r="T188" s="359" t="s">
        <v>604</v>
      </c>
      <c r="U188" s="359" t="s">
        <v>605</v>
      </c>
      <c r="V188" s="359" t="s">
        <v>606</v>
      </c>
      <c r="W188" s="359" t="s">
        <v>602</v>
      </c>
      <c r="X188" s="359" t="s">
        <v>603</v>
      </c>
      <c r="Y188" s="359" t="s">
        <v>604</v>
      </c>
      <c r="Z188" s="359" t="s">
        <v>605</v>
      </c>
      <c r="AA188" s="402" t="s">
        <v>606</v>
      </c>
    </row>
    <row r="189" spans="1:27" ht="24" customHeight="1">
      <c r="B189" s="276" t="s">
        <v>597</v>
      </c>
      <c r="C189" s="277">
        <v>24.960455552040493</v>
      </c>
      <c r="D189" s="171">
        <v>25.529895602657387</v>
      </c>
      <c r="E189" s="171">
        <v>20.78456184751661</v>
      </c>
      <c r="F189" s="171">
        <v>22.113255298956027</v>
      </c>
      <c r="G189" s="172">
        <v>6.6118316988294845</v>
      </c>
      <c r="H189" s="188">
        <v>28.750747160789004</v>
      </c>
      <c r="I189" s="171">
        <v>23.610280932456664</v>
      </c>
      <c r="J189" s="171">
        <v>19.127316198445907</v>
      </c>
      <c r="K189" s="171">
        <v>22.833233711894799</v>
      </c>
      <c r="L189" s="171">
        <v>5.6784219964136282</v>
      </c>
      <c r="M189" s="171">
        <v>7.8431372549019605</v>
      </c>
      <c r="N189" s="171">
        <v>11.76470588235294</v>
      </c>
      <c r="O189" s="171">
        <v>23.52941176470588</v>
      </c>
      <c r="P189" s="171">
        <v>45.098039215686278</v>
      </c>
      <c r="Q189" s="171">
        <v>11.76470588235294</v>
      </c>
      <c r="R189" s="171">
        <v>24.844720496894411</v>
      </c>
      <c r="S189" s="171">
        <v>33.540372670807457</v>
      </c>
      <c r="T189" s="171">
        <v>20.80745341614907</v>
      </c>
      <c r="U189" s="171">
        <v>14.285714285714285</v>
      </c>
      <c r="V189" s="171">
        <v>6.5217391304347823</v>
      </c>
      <c r="W189" s="171">
        <v>23.300970873786408</v>
      </c>
      <c r="X189" s="171">
        <v>27.508090614886733</v>
      </c>
      <c r="Y189" s="171">
        <v>26.375404530744333</v>
      </c>
      <c r="Z189" s="171">
        <v>17.961165048543691</v>
      </c>
      <c r="AA189" s="172">
        <v>4.8543689320388346</v>
      </c>
    </row>
    <row r="190" spans="1:27" ht="24" customHeight="1" thickBot="1">
      <c r="B190" s="308" t="s">
        <v>582</v>
      </c>
      <c r="C190" s="309">
        <v>23.231256599788807</v>
      </c>
      <c r="D190" s="310">
        <v>27.689780593687669</v>
      </c>
      <c r="E190" s="310">
        <v>25.131995776135163</v>
      </c>
      <c r="F190" s="310">
        <v>18.52634049043764</v>
      </c>
      <c r="G190" s="311">
        <v>5.4206265399507219</v>
      </c>
      <c r="H190" s="390">
        <v>29.06746031746032</v>
      </c>
      <c r="I190" s="310">
        <v>21.031746031746032</v>
      </c>
      <c r="J190" s="310">
        <v>21.064814814814813</v>
      </c>
      <c r="K190" s="310">
        <v>22.585978835978835</v>
      </c>
      <c r="L190" s="310">
        <v>6.25</v>
      </c>
      <c r="M190" s="310">
        <v>6.25</v>
      </c>
      <c r="N190" s="310">
        <v>56.25</v>
      </c>
      <c r="O190" s="310">
        <v>31.25</v>
      </c>
      <c r="P190" s="310">
        <v>6.25</v>
      </c>
      <c r="Q190" s="310">
        <v>0</v>
      </c>
      <c r="R190" s="310">
        <v>39.393939393939391</v>
      </c>
      <c r="S190" s="310">
        <v>33.333333333333329</v>
      </c>
      <c r="T190" s="310">
        <v>15.151515151515152</v>
      </c>
      <c r="U190" s="310">
        <v>6.0606060606060606</v>
      </c>
      <c r="V190" s="310">
        <v>6.0606060606060606</v>
      </c>
      <c r="W190" s="310">
        <v>19.896157840083074</v>
      </c>
      <c r="X190" s="310">
        <v>32.087227414330215</v>
      </c>
      <c r="Y190" s="310">
        <v>27.497403946002073</v>
      </c>
      <c r="Z190" s="310">
        <v>16.448598130841123</v>
      </c>
      <c r="AA190" s="311">
        <v>4.07061266874351</v>
      </c>
    </row>
    <row r="191" spans="1:27" ht="24" customHeight="1" thickTop="1" thickBot="1">
      <c r="B191" s="313" t="s">
        <v>1336</v>
      </c>
      <c r="C191" s="314">
        <v>23.699075659020881</v>
      </c>
      <c r="D191" s="174">
        <v>27.105443341321468</v>
      </c>
      <c r="E191" s="174">
        <v>23.955837042108865</v>
      </c>
      <c r="F191" s="174">
        <v>19.496747689147554</v>
      </c>
      <c r="G191" s="175">
        <v>5.7428962684012328</v>
      </c>
      <c r="H191" s="393">
        <v>28.954651905471579</v>
      </c>
      <c r="I191" s="174">
        <v>21.950180966574408</v>
      </c>
      <c r="J191" s="174">
        <v>20.374707259953162</v>
      </c>
      <c r="K191" s="174">
        <v>22.674047264211197</v>
      </c>
      <c r="L191" s="174">
        <v>6.0464126037896531</v>
      </c>
      <c r="M191" s="174">
        <v>7.4626865671641784</v>
      </c>
      <c r="N191" s="174">
        <v>22.388059701492537</v>
      </c>
      <c r="O191" s="174">
        <v>25.373134328358208</v>
      </c>
      <c r="P191" s="174">
        <v>35.820895522388057</v>
      </c>
      <c r="Q191" s="174">
        <v>8.9552238805970141</v>
      </c>
      <c r="R191" s="174">
        <v>26.197183098591548</v>
      </c>
      <c r="S191" s="174">
        <v>33.521126760563376</v>
      </c>
      <c r="T191" s="174">
        <v>20.281690140845072</v>
      </c>
      <c r="U191" s="174">
        <v>13.521126760563378</v>
      </c>
      <c r="V191" s="174">
        <v>6.4788732394366191</v>
      </c>
      <c r="W191" s="174">
        <v>20.283452972575006</v>
      </c>
      <c r="X191" s="174">
        <v>31.566353764034606</v>
      </c>
      <c r="Y191" s="174">
        <v>27.369777286950121</v>
      </c>
      <c r="Z191" s="174">
        <v>16.620651573716181</v>
      </c>
      <c r="AA191" s="175">
        <v>4.1597644027240932</v>
      </c>
    </row>
    <row r="192" spans="1:27">
      <c r="B192" s="624"/>
      <c r="C192" s="636" t="s">
        <v>618</v>
      </c>
      <c r="D192" s="634"/>
      <c r="E192" s="634"/>
      <c r="F192" s="634"/>
      <c r="G192" s="635"/>
      <c r="H192" s="633" t="s">
        <v>619</v>
      </c>
      <c r="I192" s="634"/>
      <c r="J192" s="634"/>
      <c r="K192" s="634"/>
      <c r="L192" s="635"/>
      <c r="M192" s="633" t="s">
        <v>620</v>
      </c>
      <c r="N192" s="634"/>
      <c r="O192" s="634"/>
      <c r="P192" s="634"/>
      <c r="Q192" s="635"/>
      <c r="R192" s="633" t="s">
        <v>74</v>
      </c>
      <c r="S192" s="634"/>
      <c r="T192" s="634"/>
      <c r="U192" s="634"/>
      <c r="V192" s="634"/>
      <c r="W192" s="636" t="s">
        <v>1226</v>
      </c>
      <c r="X192" s="634"/>
      <c r="Y192" s="634"/>
      <c r="Z192" s="634"/>
      <c r="AA192" s="637"/>
    </row>
    <row r="193" spans="1:27" ht="17.25" thickBot="1">
      <c r="B193" s="625"/>
      <c r="C193" s="358" t="s">
        <v>602</v>
      </c>
      <c r="D193" s="359" t="s">
        <v>603</v>
      </c>
      <c r="E193" s="359" t="s">
        <v>604</v>
      </c>
      <c r="F193" s="359" t="s">
        <v>605</v>
      </c>
      <c r="G193" s="359" t="s">
        <v>606</v>
      </c>
      <c r="H193" s="359" t="s">
        <v>602</v>
      </c>
      <c r="I193" s="359" t="s">
        <v>603</v>
      </c>
      <c r="J193" s="359" t="s">
        <v>604</v>
      </c>
      <c r="K193" s="359" t="s">
        <v>605</v>
      </c>
      <c r="L193" s="359" t="s">
        <v>606</v>
      </c>
      <c r="M193" s="359" t="s">
        <v>602</v>
      </c>
      <c r="N193" s="359" t="s">
        <v>603</v>
      </c>
      <c r="O193" s="359" t="s">
        <v>604</v>
      </c>
      <c r="P193" s="359" t="s">
        <v>605</v>
      </c>
      <c r="Q193" s="359" t="s">
        <v>606</v>
      </c>
      <c r="R193" s="359" t="s">
        <v>602</v>
      </c>
      <c r="S193" s="359" t="s">
        <v>603</v>
      </c>
      <c r="T193" s="359" t="s">
        <v>604</v>
      </c>
      <c r="U193" s="359" t="s">
        <v>605</v>
      </c>
      <c r="V193" s="360" t="s">
        <v>606</v>
      </c>
      <c r="W193" s="358" t="s">
        <v>602</v>
      </c>
      <c r="X193" s="359" t="s">
        <v>603</v>
      </c>
      <c r="Y193" s="359" t="s">
        <v>604</v>
      </c>
      <c r="Z193" s="359" t="s">
        <v>605</v>
      </c>
      <c r="AA193" s="402" t="s">
        <v>606</v>
      </c>
    </row>
    <row r="194" spans="1:27" ht="24" customHeight="1">
      <c r="B194" s="276" t="s">
        <v>597</v>
      </c>
      <c r="C194" s="277">
        <v>16.172506738544474</v>
      </c>
      <c r="D194" s="171">
        <v>21.832884097035041</v>
      </c>
      <c r="E194" s="171">
        <v>18.598382749326145</v>
      </c>
      <c r="F194" s="171">
        <v>31.266846361185983</v>
      </c>
      <c r="G194" s="171">
        <v>12.129380053908356</v>
      </c>
      <c r="H194" s="171">
        <v>17.073170731707318</v>
      </c>
      <c r="I194" s="171">
        <v>29.268292682926827</v>
      </c>
      <c r="J194" s="171">
        <v>17.073170731707318</v>
      </c>
      <c r="K194" s="171">
        <v>19.512195121951219</v>
      </c>
      <c r="L194" s="171">
        <v>17.073170731707318</v>
      </c>
      <c r="M194" s="171">
        <v>18.181818181818183</v>
      </c>
      <c r="N194" s="171">
        <v>27.27272727272727</v>
      </c>
      <c r="O194" s="171">
        <v>31.818181818181817</v>
      </c>
      <c r="P194" s="171">
        <v>13.636363636363635</v>
      </c>
      <c r="Q194" s="171">
        <v>9.0909090909090917</v>
      </c>
      <c r="R194" s="171">
        <v>14.0625</v>
      </c>
      <c r="S194" s="171">
        <v>45.3125</v>
      </c>
      <c r="T194" s="171">
        <v>18.75</v>
      </c>
      <c r="U194" s="171">
        <v>15.625</v>
      </c>
      <c r="V194" s="305">
        <v>6.25</v>
      </c>
      <c r="W194" s="277">
        <v>30.099999999999998</v>
      </c>
      <c r="X194" s="171">
        <v>26.900000000000002</v>
      </c>
      <c r="Y194" s="171">
        <v>18.3</v>
      </c>
      <c r="Z194" s="171">
        <v>19.3</v>
      </c>
      <c r="AA194" s="172">
        <v>5.4</v>
      </c>
    </row>
    <row r="195" spans="1:27" ht="24" customHeight="1" thickBot="1">
      <c r="B195" s="308" t="s">
        <v>582</v>
      </c>
      <c r="C195" s="309">
        <v>10.734463276836157</v>
      </c>
      <c r="D195" s="310">
        <v>15.254237288135593</v>
      </c>
      <c r="E195" s="310">
        <v>42.93785310734463</v>
      </c>
      <c r="F195" s="310">
        <v>19.774011299435028</v>
      </c>
      <c r="G195" s="310">
        <v>11.299435028248588</v>
      </c>
      <c r="H195" s="310">
        <v>19.62962962962963</v>
      </c>
      <c r="I195" s="310">
        <v>19.62962962962963</v>
      </c>
      <c r="J195" s="310">
        <v>22.222222222222221</v>
      </c>
      <c r="K195" s="310">
        <v>18.888888888888889</v>
      </c>
      <c r="L195" s="310">
        <v>19.62962962962963</v>
      </c>
      <c r="M195" s="310">
        <v>17.241379310344829</v>
      </c>
      <c r="N195" s="310">
        <v>27.586206896551722</v>
      </c>
      <c r="O195" s="310">
        <v>31.03448275862069</v>
      </c>
      <c r="P195" s="310">
        <v>20.689655172413794</v>
      </c>
      <c r="Q195" s="310">
        <v>3.4482758620689653</v>
      </c>
      <c r="R195" s="310">
        <v>32.704402515723267</v>
      </c>
      <c r="S195" s="310">
        <v>44.654088050314463</v>
      </c>
      <c r="T195" s="310">
        <v>16.352201257861633</v>
      </c>
      <c r="U195" s="310">
        <v>5.6603773584905666</v>
      </c>
      <c r="V195" s="307">
        <v>0.62893081761006298</v>
      </c>
      <c r="W195" s="309">
        <v>29.095354523227385</v>
      </c>
      <c r="X195" s="310">
        <v>23.960880195599021</v>
      </c>
      <c r="Y195" s="310">
        <v>22.982885085574573</v>
      </c>
      <c r="Z195" s="310">
        <v>19.682151589242054</v>
      </c>
      <c r="AA195" s="311">
        <v>4.2787286063569683</v>
      </c>
    </row>
    <row r="196" spans="1:27" ht="24" customHeight="1" thickTop="1" thickBot="1">
      <c r="B196" s="313" t="s">
        <v>1336</v>
      </c>
      <c r="C196" s="314">
        <v>14.416058394160583</v>
      </c>
      <c r="D196" s="174">
        <v>19.708029197080293</v>
      </c>
      <c r="E196" s="174">
        <v>26.459854014598537</v>
      </c>
      <c r="F196" s="174">
        <v>27.554744525547449</v>
      </c>
      <c r="G196" s="174">
        <v>11.861313868613138</v>
      </c>
      <c r="H196" s="174">
        <v>19.292604501607716</v>
      </c>
      <c r="I196" s="174">
        <v>20.90032154340836</v>
      </c>
      <c r="J196" s="174">
        <v>21.54340836012862</v>
      </c>
      <c r="K196" s="174">
        <v>18.971061093247588</v>
      </c>
      <c r="L196" s="174">
        <v>19.292604501607716</v>
      </c>
      <c r="M196" s="174">
        <v>17.647058823529413</v>
      </c>
      <c r="N196" s="174">
        <v>27.450980392156865</v>
      </c>
      <c r="O196" s="174">
        <v>31.372549019607842</v>
      </c>
      <c r="P196" s="174">
        <v>17.647058823529413</v>
      </c>
      <c r="Q196" s="174">
        <v>5.8823529411764701</v>
      </c>
      <c r="R196" s="174">
        <v>27.3542600896861</v>
      </c>
      <c r="S196" s="174">
        <v>44.843049327354265</v>
      </c>
      <c r="T196" s="174">
        <v>17.040358744394617</v>
      </c>
      <c r="U196" s="174">
        <v>8.5201793721973083</v>
      </c>
      <c r="V196" s="312">
        <v>2.2421524663677128</v>
      </c>
      <c r="W196" s="314">
        <v>29.647964796479648</v>
      </c>
      <c r="X196" s="174">
        <v>25.577557755775576</v>
      </c>
      <c r="Y196" s="174">
        <v>20.407040704070408</v>
      </c>
      <c r="Z196" s="174">
        <v>19.471947194719473</v>
      </c>
      <c r="AA196" s="175">
        <v>4.8954895489548953</v>
      </c>
    </row>
    <row r="197" spans="1:27">
      <c r="A197" s="151"/>
      <c r="B197" s="119"/>
      <c r="C197" s="119"/>
      <c r="D197" s="119"/>
      <c r="E197" s="119"/>
      <c r="F197" s="119"/>
      <c r="G197" s="119"/>
      <c r="H197" s="119"/>
      <c r="I197" s="119"/>
      <c r="J197" s="119"/>
      <c r="K197" s="119"/>
      <c r="L197" s="119"/>
      <c r="M197" s="119"/>
      <c r="N197" s="119"/>
      <c r="O197" s="119"/>
      <c r="P197" s="119"/>
      <c r="Q197" s="119"/>
      <c r="R197" s="119"/>
      <c r="S197" s="119"/>
      <c r="T197" s="119"/>
      <c r="U197" s="119"/>
      <c r="V197" s="119"/>
    </row>
    <row r="198" spans="1:27">
      <c r="A198" s="39" t="s">
        <v>621</v>
      </c>
      <c r="B198" s="119"/>
      <c r="C198" s="119"/>
      <c r="D198" s="119"/>
      <c r="E198" s="119"/>
      <c r="F198" s="119"/>
      <c r="G198" s="119"/>
      <c r="H198" s="119"/>
      <c r="I198" s="119"/>
      <c r="J198" s="119"/>
      <c r="K198" s="119"/>
      <c r="L198" s="119"/>
      <c r="M198" s="119"/>
      <c r="N198" s="119"/>
      <c r="O198" s="119"/>
      <c r="P198" s="119"/>
      <c r="Q198" s="119"/>
      <c r="R198" s="119"/>
      <c r="S198" s="119"/>
      <c r="T198" s="119"/>
      <c r="U198" s="119"/>
      <c r="V198" s="119"/>
    </row>
    <row r="199" spans="1:27">
      <c r="B199" s="119"/>
      <c r="C199" s="119"/>
      <c r="D199" s="119"/>
      <c r="E199" s="119"/>
      <c r="F199" s="119"/>
      <c r="G199" s="119"/>
      <c r="H199" s="119"/>
      <c r="I199" s="119"/>
      <c r="J199" s="119"/>
      <c r="K199" s="119"/>
      <c r="L199" s="119"/>
      <c r="M199" s="119"/>
      <c r="N199" s="119"/>
      <c r="O199" s="119"/>
      <c r="P199" s="119"/>
      <c r="Q199" s="119"/>
      <c r="R199" s="119"/>
      <c r="S199" s="119"/>
      <c r="T199" s="119"/>
      <c r="U199" s="119"/>
      <c r="V199" s="119"/>
    </row>
    <row r="200" spans="1:27">
      <c r="B200" s="119"/>
      <c r="C200" s="119"/>
      <c r="D200" s="119"/>
      <c r="E200" s="119"/>
      <c r="F200" s="119"/>
      <c r="G200" s="119"/>
      <c r="H200" s="119"/>
      <c r="I200" s="119"/>
      <c r="J200" s="119"/>
      <c r="K200" s="119"/>
      <c r="L200" s="119"/>
      <c r="M200" s="119"/>
      <c r="N200" s="119"/>
      <c r="O200" s="119"/>
      <c r="P200" s="119"/>
      <c r="Q200" s="119"/>
      <c r="R200" s="119"/>
      <c r="S200" s="119"/>
      <c r="T200" s="119"/>
      <c r="U200" s="119"/>
      <c r="V200" s="119"/>
    </row>
    <row r="201" spans="1:27">
      <c r="A201" s="39" t="s">
        <v>1231</v>
      </c>
      <c r="B201" s="119"/>
      <c r="C201" s="119"/>
      <c r="D201" s="119"/>
      <c r="E201" s="119"/>
      <c r="F201" s="119"/>
      <c r="G201" s="119"/>
      <c r="H201" s="119"/>
      <c r="I201" s="119"/>
      <c r="J201" s="119"/>
      <c r="K201" s="119"/>
      <c r="L201" s="119"/>
      <c r="M201" s="119"/>
      <c r="N201" s="119"/>
      <c r="O201" s="119"/>
      <c r="P201" s="119"/>
      <c r="Q201" s="119"/>
      <c r="R201" s="119"/>
      <c r="S201" s="119"/>
      <c r="T201" s="119"/>
      <c r="U201" s="119"/>
      <c r="V201" s="119"/>
    </row>
    <row r="202" spans="1:27" ht="17.25" thickBot="1">
      <c r="B202" s="119"/>
      <c r="C202" s="119"/>
      <c r="D202" s="119"/>
      <c r="E202" s="119"/>
      <c r="F202" s="119"/>
      <c r="G202" s="119"/>
      <c r="H202" s="119"/>
      <c r="I202" s="119"/>
      <c r="J202" s="287" t="s">
        <v>5</v>
      </c>
      <c r="L202" s="119"/>
      <c r="M202" s="119"/>
      <c r="N202" s="119"/>
      <c r="O202" s="119"/>
      <c r="P202" s="119"/>
      <c r="Q202" s="119"/>
      <c r="R202" s="119"/>
      <c r="S202" s="119"/>
      <c r="T202" s="119"/>
      <c r="U202" s="119"/>
      <c r="V202" s="119"/>
    </row>
    <row r="203" spans="1:27">
      <c r="B203" s="558"/>
      <c r="C203" s="556" t="s">
        <v>570</v>
      </c>
      <c r="D203" s="560"/>
      <c r="E203" s="560"/>
      <c r="F203" s="557"/>
      <c r="G203" s="560" t="s">
        <v>355</v>
      </c>
      <c r="H203" s="560"/>
      <c r="I203" s="560"/>
      <c r="J203" s="557"/>
      <c r="K203" s="119"/>
      <c r="L203" s="119"/>
      <c r="M203" s="119"/>
      <c r="N203" s="119"/>
      <c r="O203" s="119"/>
      <c r="P203" s="119"/>
      <c r="Q203" s="119"/>
      <c r="R203" s="119"/>
      <c r="S203" s="119"/>
      <c r="T203" s="119"/>
      <c r="U203" s="119"/>
      <c r="V203" s="119"/>
    </row>
    <row r="204" spans="1:27" ht="33.75" thickBot="1">
      <c r="B204" s="559"/>
      <c r="C204" s="291" t="s">
        <v>1317</v>
      </c>
      <c r="D204" s="292" t="s">
        <v>1258</v>
      </c>
      <c r="E204" s="292" t="s">
        <v>1318</v>
      </c>
      <c r="F204" s="330" t="s">
        <v>532</v>
      </c>
      <c r="G204" s="403" t="s">
        <v>1319</v>
      </c>
      <c r="H204" s="292" t="s">
        <v>1320</v>
      </c>
      <c r="I204" s="292" t="s">
        <v>1321</v>
      </c>
      <c r="J204" s="330" t="s">
        <v>1322</v>
      </c>
    </row>
    <row r="205" spans="1:27" ht="24" customHeight="1" thickBot="1">
      <c r="B205" s="313" t="s">
        <v>622</v>
      </c>
      <c r="C205" s="314">
        <v>68.427712749130023</v>
      </c>
      <c r="D205" s="174">
        <v>64.889975550122244</v>
      </c>
      <c r="E205" s="174">
        <v>73.773584905660371</v>
      </c>
      <c r="F205" s="175">
        <v>96.491228070175438</v>
      </c>
      <c r="G205" s="393">
        <v>68.975903614457835</v>
      </c>
      <c r="H205" s="174">
        <v>57.983193277310932</v>
      </c>
      <c r="I205" s="174">
        <v>82.926829268292678</v>
      </c>
      <c r="J205" s="175">
        <v>70.297029702970292</v>
      </c>
    </row>
    <row r="206" spans="1:27" ht="5.0999999999999996" customHeight="1" thickBot="1">
      <c r="B206" s="119"/>
      <c r="C206" s="119"/>
      <c r="D206" s="119"/>
      <c r="E206" s="119"/>
      <c r="F206" s="119"/>
      <c r="G206" s="119"/>
      <c r="H206" s="119"/>
      <c r="I206" s="119"/>
      <c r="J206" s="119"/>
      <c r="K206" s="119"/>
    </row>
    <row r="207" spans="1:27" ht="16.5" customHeight="1">
      <c r="B207" s="558"/>
      <c r="C207" s="556" t="s">
        <v>426</v>
      </c>
      <c r="D207" s="560"/>
      <c r="E207" s="560"/>
      <c r="F207" s="560"/>
      <c r="G207" s="560"/>
      <c r="H207" s="560"/>
      <c r="I207" s="560"/>
      <c r="J207" s="561"/>
      <c r="K207" s="572" t="s">
        <v>1228</v>
      </c>
    </row>
    <row r="208" spans="1:27" ht="50.25" thickBot="1">
      <c r="B208" s="559"/>
      <c r="C208" s="291" t="s">
        <v>1229</v>
      </c>
      <c r="D208" s="292" t="s">
        <v>721</v>
      </c>
      <c r="E208" s="292" t="s">
        <v>968</v>
      </c>
      <c r="F208" s="292" t="s">
        <v>1316</v>
      </c>
      <c r="G208" s="292" t="s">
        <v>819</v>
      </c>
      <c r="H208" s="292" t="s">
        <v>745</v>
      </c>
      <c r="I208" s="292" t="s">
        <v>1180</v>
      </c>
      <c r="J208" s="292" t="s">
        <v>661</v>
      </c>
      <c r="K208" s="573"/>
    </row>
    <row r="209" spans="1:11" ht="24" customHeight="1" thickBot="1">
      <c r="B209" s="313" t="s">
        <v>622</v>
      </c>
      <c r="C209" s="314">
        <v>63.837417812313213</v>
      </c>
      <c r="D209" s="174">
        <v>78.431372549019613</v>
      </c>
      <c r="E209" s="174">
        <v>66.149068322981364</v>
      </c>
      <c r="F209" s="174">
        <v>79.935275080906152</v>
      </c>
      <c r="G209" s="174">
        <v>74.39353099730458</v>
      </c>
      <c r="H209" s="174">
        <v>51.219512195121951</v>
      </c>
      <c r="I209" s="404" t="s">
        <v>49</v>
      </c>
      <c r="J209" s="174">
        <v>53.125</v>
      </c>
      <c r="K209" s="175">
        <v>62.1</v>
      </c>
    </row>
    <row r="211" spans="1:11">
      <c r="A211" s="39" t="s">
        <v>623</v>
      </c>
    </row>
    <row r="214" spans="1:11" ht="17.25" thickBot="1">
      <c r="J214" s="287" t="s">
        <v>5</v>
      </c>
    </row>
    <row r="215" spans="1:11">
      <c r="B215" s="624"/>
      <c r="C215" s="556" t="s">
        <v>570</v>
      </c>
      <c r="D215" s="560"/>
      <c r="E215" s="560"/>
      <c r="F215" s="560"/>
      <c r="G215" s="556" t="s">
        <v>355</v>
      </c>
      <c r="H215" s="560"/>
      <c r="I215" s="560"/>
      <c r="J215" s="557"/>
    </row>
    <row r="216" spans="1:11" ht="33.75" thickBot="1">
      <c r="B216" s="625"/>
      <c r="C216" s="405" t="s">
        <v>1317</v>
      </c>
      <c r="D216" s="403" t="s">
        <v>1258</v>
      </c>
      <c r="E216" s="292" t="s">
        <v>1318</v>
      </c>
      <c r="F216" s="406" t="s">
        <v>532</v>
      </c>
      <c r="G216" s="291" t="s">
        <v>1319</v>
      </c>
      <c r="H216" s="292" t="s">
        <v>1320</v>
      </c>
      <c r="I216" s="292" t="s">
        <v>1321</v>
      </c>
      <c r="J216" s="330" t="s">
        <v>1322</v>
      </c>
    </row>
    <row r="217" spans="1:11" ht="24" customHeight="1">
      <c r="B217" s="276" t="s">
        <v>624</v>
      </c>
      <c r="C217" s="179">
        <v>21.405455386037911</v>
      </c>
      <c r="D217" s="188">
        <v>24.114544084400904</v>
      </c>
      <c r="E217" s="171">
        <v>17.135549872122763</v>
      </c>
      <c r="F217" s="331" t="s">
        <v>49</v>
      </c>
      <c r="G217" s="277">
        <v>15.72052401746725</v>
      </c>
      <c r="H217" s="171">
        <v>15.320910973084887</v>
      </c>
      <c r="I217" s="171">
        <v>30.392156862745097</v>
      </c>
      <c r="J217" s="172">
        <v>22.799295774647888</v>
      </c>
    </row>
    <row r="218" spans="1:11" ht="24" customHeight="1">
      <c r="B218" s="279" t="s">
        <v>625</v>
      </c>
      <c r="C218" s="178">
        <v>28.016643550624131</v>
      </c>
      <c r="D218" s="189">
        <v>26.676714393368499</v>
      </c>
      <c r="E218" s="168">
        <v>29.923273657289002</v>
      </c>
      <c r="F218" s="332" t="s">
        <v>49</v>
      </c>
      <c r="G218" s="280">
        <v>29.694323144104807</v>
      </c>
      <c r="H218" s="168">
        <v>27.950310559006208</v>
      </c>
      <c r="I218" s="168">
        <v>28.104575163398692</v>
      </c>
      <c r="J218" s="169">
        <v>27.640845070422536</v>
      </c>
    </row>
    <row r="219" spans="1:11" ht="24" customHeight="1">
      <c r="B219" s="279" t="s">
        <v>626</v>
      </c>
      <c r="C219" s="178">
        <v>22.931114193250117</v>
      </c>
      <c r="D219" s="189">
        <v>23.813112283345895</v>
      </c>
      <c r="E219" s="168">
        <v>21.355498721227622</v>
      </c>
      <c r="F219" s="332" t="s">
        <v>49</v>
      </c>
      <c r="G219" s="280">
        <v>27.510917030567683</v>
      </c>
      <c r="H219" s="168">
        <v>20.082815734989648</v>
      </c>
      <c r="I219" s="168">
        <v>16.013071895424837</v>
      </c>
      <c r="J219" s="169">
        <v>24.911971830985916</v>
      </c>
    </row>
    <row r="220" spans="1:11" ht="24" customHeight="1">
      <c r="B220" s="279" t="s">
        <v>627</v>
      </c>
      <c r="C220" s="178">
        <v>21.960240406842349</v>
      </c>
      <c r="D220" s="189">
        <v>21.477015825169556</v>
      </c>
      <c r="E220" s="168">
        <v>23.273657289002557</v>
      </c>
      <c r="F220" s="332" t="s">
        <v>49</v>
      </c>
      <c r="G220" s="280">
        <v>21.397379912663755</v>
      </c>
      <c r="H220" s="168">
        <v>26.501035196687372</v>
      </c>
      <c r="I220" s="168">
        <v>17.320261437908496</v>
      </c>
      <c r="J220" s="169">
        <v>21.47887323943662</v>
      </c>
    </row>
    <row r="221" spans="1:11" ht="24" customHeight="1" thickBot="1">
      <c r="B221" s="282" t="s">
        <v>628</v>
      </c>
      <c r="C221" s="180">
        <v>5.6865464632454925</v>
      </c>
      <c r="D221" s="190">
        <v>3.9186134137151467</v>
      </c>
      <c r="E221" s="191">
        <v>8.3120204603580561</v>
      </c>
      <c r="F221" s="333" t="s">
        <v>49</v>
      </c>
      <c r="G221" s="283">
        <v>5.6768558951965069</v>
      </c>
      <c r="H221" s="191">
        <v>10.144927536231885</v>
      </c>
      <c r="I221" s="191">
        <v>8.1699346405228752</v>
      </c>
      <c r="J221" s="192">
        <v>3.169014084507042</v>
      </c>
    </row>
    <row r="222" spans="1:11" ht="4.1500000000000004" customHeight="1" thickBot="1">
      <c r="B222" s="119"/>
      <c r="C222" s="119"/>
      <c r="D222" s="119"/>
      <c r="E222" s="119"/>
      <c r="F222" s="119"/>
      <c r="G222" s="119"/>
      <c r="H222" s="119"/>
      <c r="I222" s="119"/>
      <c r="J222" s="119"/>
      <c r="K222" s="119"/>
    </row>
    <row r="223" spans="1:11">
      <c r="B223" s="624"/>
      <c r="C223" s="556" t="s">
        <v>426</v>
      </c>
      <c r="D223" s="560"/>
      <c r="E223" s="560"/>
      <c r="F223" s="560"/>
      <c r="G223" s="560"/>
      <c r="H223" s="560"/>
      <c r="I223" s="560"/>
      <c r="J223" s="561"/>
      <c r="K223" s="572" t="s">
        <v>1228</v>
      </c>
    </row>
    <row r="224" spans="1:11" ht="50.25" thickBot="1">
      <c r="B224" s="625"/>
      <c r="C224" s="291" t="s">
        <v>1229</v>
      </c>
      <c r="D224" s="292" t="s">
        <v>721</v>
      </c>
      <c r="E224" s="292" t="s">
        <v>968</v>
      </c>
      <c r="F224" s="292" t="s">
        <v>1316</v>
      </c>
      <c r="G224" s="292" t="s">
        <v>819</v>
      </c>
      <c r="H224" s="292" t="s">
        <v>745</v>
      </c>
      <c r="I224" s="292" t="s">
        <v>1180</v>
      </c>
      <c r="J224" s="292" t="s">
        <v>661</v>
      </c>
      <c r="K224" s="573"/>
    </row>
    <row r="225" spans="1:11" ht="24" customHeight="1">
      <c r="B225" s="276" t="s">
        <v>624</v>
      </c>
      <c r="C225" s="277">
        <v>26.591760299625467</v>
      </c>
      <c r="D225" s="171">
        <v>5</v>
      </c>
      <c r="E225" s="171">
        <v>19.718309859154928</v>
      </c>
      <c r="F225" s="171">
        <v>16.801619433198383</v>
      </c>
      <c r="G225" s="171">
        <v>16.304347826086957</v>
      </c>
      <c r="H225" s="267">
        <v>4.7619047619047619</v>
      </c>
      <c r="I225" s="267" t="s">
        <v>49</v>
      </c>
      <c r="J225" s="171">
        <v>5.8823529411764701</v>
      </c>
      <c r="K225" s="172">
        <v>23.510466988727856</v>
      </c>
    </row>
    <row r="226" spans="1:11" ht="24" customHeight="1">
      <c r="B226" s="279" t="s">
        <v>625</v>
      </c>
      <c r="C226" s="280">
        <v>27.059925093632959</v>
      </c>
      <c r="D226" s="168">
        <v>12.5</v>
      </c>
      <c r="E226" s="168">
        <v>32.863849765258216</v>
      </c>
      <c r="F226" s="168">
        <v>29.959514170040485</v>
      </c>
      <c r="G226" s="168">
        <v>25.362318840579711</v>
      </c>
      <c r="H226" s="269">
        <v>38.095238095238095</v>
      </c>
      <c r="I226" s="269" t="s">
        <v>49</v>
      </c>
      <c r="J226" s="168">
        <v>35.294117647058826</v>
      </c>
      <c r="K226" s="169">
        <v>31.884057971014489</v>
      </c>
    </row>
    <row r="227" spans="1:11" ht="24" customHeight="1">
      <c r="B227" s="279" t="s">
        <v>626</v>
      </c>
      <c r="C227" s="280">
        <v>20.786516853932586</v>
      </c>
      <c r="D227" s="168">
        <v>22.5</v>
      </c>
      <c r="E227" s="168">
        <v>23.943661971830984</v>
      </c>
      <c r="F227" s="168">
        <v>28.947368421052634</v>
      </c>
      <c r="G227" s="168">
        <v>18.115942028985508</v>
      </c>
      <c r="H227" s="269">
        <v>19.047619047619047</v>
      </c>
      <c r="I227" s="269" t="s">
        <v>49</v>
      </c>
      <c r="J227" s="168">
        <v>29.411764705882355</v>
      </c>
      <c r="K227" s="169">
        <v>19.484702093397747</v>
      </c>
    </row>
    <row r="228" spans="1:11" ht="24" customHeight="1">
      <c r="B228" s="279" t="s">
        <v>627</v>
      </c>
      <c r="C228" s="280">
        <v>20.880149812734082</v>
      </c>
      <c r="D228" s="168">
        <v>52.5</v>
      </c>
      <c r="E228" s="168">
        <v>17.84037558685446</v>
      </c>
      <c r="F228" s="168">
        <v>20.242914979757085</v>
      </c>
      <c r="G228" s="168">
        <v>28.260869565217391</v>
      </c>
      <c r="H228" s="269">
        <v>23.809523809523807</v>
      </c>
      <c r="I228" s="269" t="s">
        <v>49</v>
      </c>
      <c r="J228" s="168">
        <v>20.588235294117645</v>
      </c>
      <c r="K228" s="169">
        <v>19.484702093397747</v>
      </c>
    </row>
    <row r="229" spans="1:11" ht="24" customHeight="1" thickBot="1">
      <c r="B229" s="282" t="s">
        <v>628</v>
      </c>
      <c r="C229" s="283">
        <v>4.6816479400749067</v>
      </c>
      <c r="D229" s="191">
        <v>7.5</v>
      </c>
      <c r="E229" s="191">
        <v>5.6338028169014089</v>
      </c>
      <c r="F229" s="191">
        <v>4.048582995951417</v>
      </c>
      <c r="G229" s="191">
        <v>11.956521739130435</v>
      </c>
      <c r="H229" s="271">
        <v>14.285714285714285</v>
      </c>
      <c r="I229" s="271" t="s">
        <v>49</v>
      </c>
      <c r="J229" s="191">
        <v>8.8235294117647065</v>
      </c>
      <c r="K229" s="192">
        <v>5.636070853462158</v>
      </c>
    </row>
    <row r="231" spans="1:11">
      <c r="A231" s="39" t="s">
        <v>629</v>
      </c>
    </row>
    <row r="234" spans="1:11" ht="17.25" thickBot="1">
      <c r="J234" s="287" t="s">
        <v>5</v>
      </c>
    </row>
    <row r="235" spans="1:11">
      <c r="B235" s="558"/>
      <c r="C235" s="556" t="s">
        <v>570</v>
      </c>
      <c r="D235" s="560"/>
      <c r="E235" s="560"/>
      <c r="F235" s="557"/>
      <c r="G235" s="560" t="s">
        <v>355</v>
      </c>
      <c r="H235" s="560"/>
      <c r="I235" s="560"/>
      <c r="J235" s="557"/>
    </row>
    <row r="236" spans="1:11" ht="33.75" thickBot="1">
      <c r="B236" s="559"/>
      <c r="C236" s="290" t="s">
        <v>1233</v>
      </c>
      <c r="D236" s="291" t="s">
        <v>1234</v>
      </c>
      <c r="E236" s="292" t="s">
        <v>1235</v>
      </c>
      <c r="F236" s="330" t="s">
        <v>587</v>
      </c>
      <c r="G236" s="403" t="s">
        <v>1236</v>
      </c>
      <c r="H236" s="292" t="s">
        <v>1237</v>
      </c>
      <c r="I236" s="292" t="s">
        <v>1223</v>
      </c>
      <c r="J236" s="330" t="s">
        <v>1238</v>
      </c>
    </row>
    <row r="237" spans="1:11" ht="24" customHeight="1">
      <c r="B237" s="276" t="s">
        <v>630</v>
      </c>
      <c r="C237" s="276">
        <v>51.545454545454547</v>
      </c>
      <c r="D237" s="277">
        <v>48.741935483870968</v>
      </c>
      <c r="E237" s="171">
        <v>53.4</v>
      </c>
      <c r="F237" s="266">
        <v>69.5</v>
      </c>
      <c r="G237" s="188">
        <v>54.209302325581397</v>
      </c>
      <c r="H237" s="171">
        <v>48.744186046511629</v>
      </c>
      <c r="I237" s="171">
        <v>51.3</v>
      </c>
      <c r="J237" s="172">
        <v>54.2</v>
      </c>
    </row>
    <row r="238" spans="1:11" ht="24" customHeight="1">
      <c r="B238" s="279" t="s">
        <v>631</v>
      </c>
      <c r="C238" s="279">
        <v>25.057851239669422</v>
      </c>
      <c r="D238" s="280">
        <v>24.306451612903224</v>
      </c>
      <c r="E238" s="168">
        <v>26.763636363636362</v>
      </c>
      <c r="F238" s="268">
        <v>13.25</v>
      </c>
      <c r="G238" s="189">
        <v>23.767441860465116</v>
      </c>
      <c r="H238" s="168">
        <v>22.86046511627907</v>
      </c>
      <c r="I238" s="168">
        <v>29.8</v>
      </c>
      <c r="J238" s="169">
        <v>28.4</v>
      </c>
    </row>
    <row r="239" spans="1:11" ht="24" customHeight="1">
      <c r="B239" s="279" t="s">
        <v>632</v>
      </c>
      <c r="C239" s="279">
        <v>6.9834710743801649</v>
      </c>
      <c r="D239" s="280">
        <v>11.193548387096774</v>
      </c>
      <c r="E239" s="168">
        <v>1.8181818181818181</v>
      </c>
      <c r="F239" s="268">
        <v>12.75</v>
      </c>
      <c r="G239" s="189">
        <v>6.7209302325581399</v>
      </c>
      <c r="H239" s="168">
        <v>7.2325581395348841</v>
      </c>
      <c r="I239" s="168">
        <v>8.3000000000000007</v>
      </c>
      <c r="J239" s="169">
        <v>7.1</v>
      </c>
    </row>
    <row r="240" spans="1:11" ht="24" customHeight="1">
      <c r="B240" s="279" t="s">
        <v>633</v>
      </c>
      <c r="C240" s="279">
        <v>1.3884297520661157</v>
      </c>
      <c r="D240" s="280">
        <v>2.596774193548387</v>
      </c>
      <c r="E240" s="168">
        <v>0.12727272727272726</v>
      </c>
      <c r="F240" s="268">
        <v>0</v>
      </c>
      <c r="G240" s="189">
        <v>1.1627906976744187</v>
      </c>
      <c r="H240" s="168">
        <v>1.069767441860465</v>
      </c>
      <c r="I240" s="168">
        <v>1.1000000000000001</v>
      </c>
      <c r="J240" s="169">
        <v>2.15</v>
      </c>
    </row>
    <row r="241" spans="2:11" ht="24" customHeight="1">
      <c r="B241" s="279" t="s">
        <v>634</v>
      </c>
      <c r="C241" s="279">
        <v>4.7272727272727275</v>
      </c>
      <c r="D241" s="280">
        <v>3.8548387096774195</v>
      </c>
      <c r="E241" s="168">
        <v>5.872727272727273</v>
      </c>
      <c r="F241" s="268">
        <v>2.5</v>
      </c>
      <c r="G241" s="189">
        <v>8.9534883720930232</v>
      </c>
      <c r="H241" s="168">
        <v>3.1860465116279069</v>
      </c>
      <c r="I241" s="168">
        <v>0.5</v>
      </c>
      <c r="J241" s="169">
        <v>1</v>
      </c>
    </row>
    <row r="242" spans="2:11" ht="24" customHeight="1">
      <c r="B242" s="279" t="s">
        <v>71</v>
      </c>
      <c r="C242" s="279">
        <v>4.3801652892561984</v>
      </c>
      <c r="D242" s="280">
        <v>4.4516129032258061</v>
      </c>
      <c r="E242" s="168">
        <v>4.4727272727272727</v>
      </c>
      <c r="F242" s="268">
        <v>2</v>
      </c>
      <c r="G242" s="189">
        <v>3.3720930232558142</v>
      </c>
      <c r="H242" s="168">
        <v>6.4186046511627906</v>
      </c>
      <c r="I242" s="168">
        <v>4.3</v>
      </c>
      <c r="J242" s="169">
        <v>1</v>
      </c>
    </row>
    <row r="243" spans="2:11" ht="24" customHeight="1" thickBot="1">
      <c r="B243" s="282" t="s">
        <v>635</v>
      </c>
      <c r="C243" s="282">
        <v>5.9173553719008263</v>
      </c>
      <c r="D243" s="283">
        <v>4.854838709677419</v>
      </c>
      <c r="E243" s="191">
        <v>7.5454545454545459</v>
      </c>
      <c r="F243" s="270">
        <v>0</v>
      </c>
      <c r="G243" s="190">
        <v>1.8139534883720929</v>
      </c>
      <c r="H243" s="191">
        <v>10.488372093023257</v>
      </c>
      <c r="I243" s="191">
        <v>4.7</v>
      </c>
      <c r="J243" s="192">
        <v>6.15</v>
      </c>
    </row>
    <row r="244" spans="2:11" ht="17.25" thickBot="1"/>
    <row r="245" spans="2:11">
      <c r="B245" s="624"/>
      <c r="C245" s="556" t="s">
        <v>426</v>
      </c>
      <c r="D245" s="560"/>
      <c r="E245" s="560"/>
      <c r="F245" s="560"/>
      <c r="G245" s="560"/>
      <c r="H245" s="560"/>
      <c r="I245" s="560"/>
      <c r="J245" s="561"/>
      <c r="K245" s="572" t="s">
        <v>1243</v>
      </c>
    </row>
    <row r="246" spans="2:11" ht="50.25" thickBot="1">
      <c r="B246" s="625"/>
      <c r="C246" s="291" t="s">
        <v>1239</v>
      </c>
      <c r="D246" s="292" t="s">
        <v>721</v>
      </c>
      <c r="E246" s="292" t="s">
        <v>1240</v>
      </c>
      <c r="F246" s="292" t="s">
        <v>1241</v>
      </c>
      <c r="G246" s="292" t="s">
        <v>1242</v>
      </c>
      <c r="H246" s="292" t="s">
        <v>538</v>
      </c>
      <c r="I246" s="292" t="s">
        <v>539</v>
      </c>
      <c r="J246" s="292" t="s">
        <v>562</v>
      </c>
      <c r="K246" s="573"/>
    </row>
    <row r="247" spans="2:11" ht="24" customHeight="1">
      <c r="B247" s="276" t="s">
        <v>630</v>
      </c>
      <c r="C247" s="277">
        <v>52.512820512820511</v>
      </c>
      <c r="D247" s="171">
        <v>55.5</v>
      </c>
      <c r="E247" s="171">
        <v>54.642857142857146</v>
      </c>
      <c r="F247" s="171">
        <v>47.787878787878789</v>
      </c>
      <c r="G247" s="171">
        <v>46.3</v>
      </c>
      <c r="H247" s="267">
        <v>58.1</v>
      </c>
      <c r="I247" s="267">
        <v>47</v>
      </c>
      <c r="J247" s="171">
        <v>55</v>
      </c>
      <c r="K247" s="172">
        <v>51.16</v>
      </c>
    </row>
    <row r="248" spans="2:11" ht="24" customHeight="1">
      <c r="B248" s="279" t="s">
        <v>631</v>
      </c>
      <c r="C248" s="280">
        <v>22.179487179487179</v>
      </c>
      <c r="D248" s="168">
        <v>18.75</v>
      </c>
      <c r="E248" s="168">
        <v>27</v>
      </c>
      <c r="F248" s="168">
        <v>29.666666666666668</v>
      </c>
      <c r="G248" s="168">
        <v>32.299999999999997</v>
      </c>
      <c r="H248" s="269">
        <v>16.7</v>
      </c>
      <c r="I248" s="269">
        <v>23</v>
      </c>
      <c r="J248" s="168">
        <v>22</v>
      </c>
      <c r="K248" s="169">
        <v>19.559999999999999</v>
      </c>
    </row>
    <row r="249" spans="2:11" ht="24" customHeight="1">
      <c r="B249" s="279" t="s">
        <v>632</v>
      </c>
      <c r="C249" s="280">
        <v>12.974358974358974</v>
      </c>
      <c r="D249" s="168">
        <v>18.25</v>
      </c>
      <c r="E249" s="168">
        <v>1.4285714285714286</v>
      </c>
      <c r="F249" s="168">
        <v>3.606060606060606</v>
      </c>
      <c r="G249" s="168">
        <v>2.1</v>
      </c>
      <c r="H249" s="269">
        <v>3</v>
      </c>
      <c r="I249" s="269">
        <v>3.3333333333333335</v>
      </c>
      <c r="J249" s="168">
        <v>8.25</v>
      </c>
      <c r="K249" s="169">
        <v>14.8</v>
      </c>
    </row>
    <row r="250" spans="2:11" ht="24" customHeight="1">
      <c r="B250" s="279" t="s">
        <v>633</v>
      </c>
      <c r="C250" s="280">
        <v>2</v>
      </c>
      <c r="D250" s="168">
        <v>2.5</v>
      </c>
      <c r="E250" s="168">
        <v>0</v>
      </c>
      <c r="F250" s="168">
        <v>1.0303030303030303</v>
      </c>
      <c r="G250" s="168">
        <v>0.6</v>
      </c>
      <c r="H250" s="269">
        <v>1</v>
      </c>
      <c r="I250" s="269">
        <v>3.3333333333333335</v>
      </c>
      <c r="J250" s="168">
        <v>2.5</v>
      </c>
      <c r="K250" s="169">
        <v>2.64</v>
      </c>
    </row>
    <row r="251" spans="2:11" ht="24" customHeight="1">
      <c r="B251" s="279" t="s">
        <v>634</v>
      </c>
      <c r="C251" s="280">
        <v>3.4358974358974357</v>
      </c>
      <c r="D251" s="168">
        <v>2.5</v>
      </c>
      <c r="E251" s="168">
        <v>1.7857142857142858</v>
      </c>
      <c r="F251" s="168">
        <v>4.9090909090909092</v>
      </c>
      <c r="G251" s="168">
        <v>5.0999999999999996</v>
      </c>
      <c r="H251" s="269">
        <v>10.5</v>
      </c>
      <c r="I251" s="269">
        <v>16.666666666666668</v>
      </c>
      <c r="J251" s="168">
        <v>4.375</v>
      </c>
      <c r="K251" s="169">
        <v>2.36</v>
      </c>
    </row>
    <row r="252" spans="2:11" ht="24" customHeight="1">
      <c r="B252" s="279" t="s">
        <v>71</v>
      </c>
      <c r="C252" s="280">
        <v>3.8461538461538463</v>
      </c>
      <c r="D252" s="168">
        <v>1.25</v>
      </c>
      <c r="E252" s="168">
        <v>4.2857142857142856</v>
      </c>
      <c r="F252" s="168">
        <v>3.8787878787878789</v>
      </c>
      <c r="G252" s="168">
        <v>7.2</v>
      </c>
      <c r="H252" s="269">
        <v>8.6999999999999993</v>
      </c>
      <c r="I252" s="269">
        <v>0</v>
      </c>
      <c r="J252" s="168">
        <v>3.5</v>
      </c>
      <c r="K252" s="169">
        <v>3.92</v>
      </c>
    </row>
    <row r="253" spans="2:11" ht="24" customHeight="1" thickBot="1">
      <c r="B253" s="282" t="s">
        <v>635</v>
      </c>
      <c r="C253" s="283">
        <v>3.0512820512820511</v>
      </c>
      <c r="D253" s="191">
        <v>1.25</v>
      </c>
      <c r="E253" s="191">
        <v>10.857142857142858</v>
      </c>
      <c r="F253" s="191">
        <v>9.1212121212121211</v>
      </c>
      <c r="G253" s="191">
        <v>6.4</v>
      </c>
      <c r="H253" s="271">
        <v>2</v>
      </c>
      <c r="I253" s="271">
        <v>6.666666666666667</v>
      </c>
      <c r="J253" s="191">
        <v>4.375</v>
      </c>
      <c r="K253" s="192">
        <v>5.56</v>
      </c>
    </row>
  </sheetData>
  <mergeCells count="118">
    <mergeCell ref="B79:C79"/>
    <mergeCell ref="B80:C80"/>
    <mergeCell ref="B81:C81"/>
    <mergeCell ref="B66:D66"/>
    <mergeCell ref="B67:D67"/>
    <mergeCell ref="B68:D68"/>
    <mergeCell ref="B70:D70"/>
    <mergeCell ref="B87:C87"/>
    <mergeCell ref="B88:C88"/>
    <mergeCell ref="B82:C82"/>
    <mergeCell ref="B83:C83"/>
    <mergeCell ref="B84:C84"/>
    <mergeCell ref="B85:C85"/>
    <mergeCell ref="B86:C86"/>
    <mergeCell ref="O37:O38"/>
    <mergeCell ref="C37:C38"/>
    <mergeCell ref="D37:F37"/>
    <mergeCell ref="B43:B44"/>
    <mergeCell ref="C43:C44"/>
    <mergeCell ref="D43:F43"/>
    <mergeCell ref="G43:N43"/>
    <mergeCell ref="O43:O44"/>
    <mergeCell ref="P37:S37"/>
    <mergeCell ref="P43:S43"/>
    <mergeCell ref="E53:H53"/>
    <mergeCell ref="I53:L53"/>
    <mergeCell ref="B53:D54"/>
    <mergeCell ref="B55:D55"/>
    <mergeCell ref="B56:D56"/>
    <mergeCell ref="E64:L64"/>
    <mergeCell ref="M64:M65"/>
    <mergeCell ref="B64:D65"/>
    <mergeCell ref="B37:B38"/>
    <mergeCell ref="G37:N37"/>
    <mergeCell ref="B57:D57"/>
    <mergeCell ref="B58:D58"/>
    <mergeCell ref="B59:D59"/>
    <mergeCell ref="I102:N102"/>
    <mergeCell ref="I108:N108"/>
    <mergeCell ref="B102:B103"/>
    <mergeCell ref="B108:B109"/>
    <mergeCell ref="B95:C95"/>
    <mergeCell ref="B96:C96"/>
    <mergeCell ref="B97:C97"/>
    <mergeCell ref="B98:C98"/>
    <mergeCell ref="C102:H102"/>
    <mergeCell ref="B89:C89"/>
    <mergeCell ref="B93:C93"/>
    <mergeCell ref="B94:C94"/>
    <mergeCell ref="B124:C124"/>
    <mergeCell ref="B125:C125"/>
    <mergeCell ref="B126:C126"/>
    <mergeCell ref="B127:C127"/>
    <mergeCell ref="B128:C128"/>
    <mergeCell ref="B119:C119"/>
    <mergeCell ref="B120:C120"/>
    <mergeCell ref="B121:C121"/>
    <mergeCell ref="B122:C122"/>
    <mergeCell ref="B123:C123"/>
    <mergeCell ref="C108:H108"/>
    <mergeCell ref="B174:C174"/>
    <mergeCell ref="B175:C175"/>
    <mergeCell ref="B192:B193"/>
    <mergeCell ref="B129:C129"/>
    <mergeCell ref="I154:N154"/>
    <mergeCell ref="I148:N148"/>
    <mergeCell ref="C142:H142"/>
    <mergeCell ref="C148:H148"/>
    <mergeCell ref="C154:H154"/>
    <mergeCell ref="B142:B143"/>
    <mergeCell ref="B148:B149"/>
    <mergeCell ref="B154:B155"/>
    <mergeCell ref="B165:C165"/>
    <mergeCell ref="B166:C166"/>
    <mergeCell ref="B167:C167"/>
    <mergeCell ref="B168:C168"/>
    <mergeCell ref="B169:C169"/>
    <mergeCell ref="B170:C170"/>
    <mergeCell ref="B171:C171"/>
    <mergeCell ref="B172:C172"/>
    <mergeCell ref="B173:C173"/>
    <mergeCell ref="G203:J203"/>
    <mergeCell ref="M187:Q187"/>
    <mergeCell ref="H192:L192"/>
    <mergeCell ref="H187:L187"/>
    <mergeCell ref="C192:G192"/>
    <mergeCell ref="C187:G187"/>
    <mergeCell ref="C235:F235"/>
    <mergeCell ref="G235:J235"/>
    <mergeCell ref="W187:AA187"/>
    <mergeCell ref="R192:V192"/>
    <mergeCell ref="W192:AA192"/>
    <mergeCell ref="R187:V187"/>
    <mergeCell ref="M192:Q192"/>
    <mergeCell ref="B235:B236"/>
    <mergeCell ref="B245:B246"/>
    <mergeCell ref="C245:J245"/>
    <mergeCell ref="K245:K246"/>
    <mergeCell ref="B6:B7"/>
    <mergeCell ref="C6:C7"/>
    <mergeCell ref="D6:G6"/>
    <mergeCell ref="H6:L6"/>
    <mergeCell ref="B13:B14"/>
    <mergeCell ref="C13:C14"/>
    <mergeCell ref="D13:G13"/>
    <mergeCell ref="H13:L13"/>
    <mergeCell ref="K223:K224"/>
    <mergeCell ref="C215:F215"/>
    <mergeCell ref="C223:J223"/>
    <mergeCell ref="B223:B224"/>
    <mergeCell ref="B215:B216"/>
    <mergeCell ref="G215:J215"/>
    <mergeCell ref="B187:B188"/>
    <mergeCell ref="B203:B204"/>
    <mergeCell ref="C203:F203"/>
    <mergeCell ref="B207:B208"/>
    <mergeCell ref="K207:K208"/>
    <mergeCell ref="C207:J207"/>
  </mergeCells>
  <phoneticPr fontId="5"/>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BBB3C-E914-4A87-B7A2-8E8D10D03DB6}">
  <dimension ref="A1:T86"/>
  <sheetViews>
    <sheetView showGridLines="0" zoomScale="10" zoomScaleNormal="10" workbookViewId="0">
      <selection activeCell="A4" sqref="A4"/>
    </sheetView>
  </sheetViews>
  <sheetFormatPr defaultColWidth="8.625" defaultRowHeight="16.5"/>
  <cols>
    <col min="1" max="1" width="2.625" style="39" customWidth="1"/>
    <col min="2" max="3" width="12.625" style="39" customWidth="1"/>
    <col min="4" max="20" width="10.125" style="39" customWidth="1"/>
    <col min="21" max="16384" width="8.625" style="39"/>
  </cols>
  <sheetData>
    <row r="1" spans="1:16">
      <c r="A1" s="39" t="s">
        <v>644</v>
      </c>
    </row>
    <row r="4" spans="1:16">
      <c r="A4" s="39" t="s">
        <v>645</v>
      </c>
    </row>
    <row r="7" spans="1:16">
      <c r="A7" s="39" t="s">
        <v>1244</v>
      </c>
    </row>
    <row r="8" spans="1:16" ht="17.25" thickBot="1">
      <c r="P8" s="6" t="s">
        <v>24</v>
      </c>
    </row>
    <row r="9" spans="1:16">
      <c r="B9" s="624"/>
      <c r="C9" s="667"/>
      <c r="D9" s="578" t="s">
        <v>425</v>
      </c>
      <c r="E9" s="576"/>
      <c r="F9" s="576"/>
      <c r="G9" s="576"/>
      <c r="H9" s="578" t="s">
        <v>426</v>
      </c>
      <c r="I9" s="576"/>
      <c r="J9" s="576"/>
      <c r="K9" s="576"/>
      <c r="L9" s="576"/>
      <c r="M9" s="576"/>
      <c r="N9" s="576"/>
      <c r="O9" s="576"/>
      <c r="P9" s="579" t="s">
        <v>647</v>
      </c>
    </row>
    <row r="10" spans="1:16" ht="50.25" thickBot="1">
      <c r="B10" s="625"/>
      <c r="C10" s="685"/>
      <c r="D10" s="290" t="s">
        <v>648</v>
      </c>
      <c r="E10" s="291" t="s">
        <v>649</v>
      </c>
      <c r="F10" s="292" t="s">
        <v>650</v>
      </c>
      <c r="G10" s="292" t="s">
        <v>651</v>
      </c>
      <c r="H10" s="291" t="s">
        <v>563</v>
      </c>
      <c r="I10" s="292" t="s">
        <v>392</v>
      </c>
      <c r="J10" s="292" t="s">
        <v>652</v>
      </c>
      <c r="K10" s="292" t="s">
        <v>653</v>
      </c>
      <c r="L10" s="292" t="s">
        <v>465</v>
      </c>
      <c r="M10" s="292" t="s">
        <v>654</v>
      </c>
      <c r="N10" s="292" t="s">
        <v>350</v>
      </c>
      <c r="O10" s="292" t="s">
        <v>655</v>
      </c>
      <c r="P10" s="680"/>
    </row>
    <row r="11" spans="1:16" ht="24" customHeight="1">
      <c r="B11" s="686" t="s">
        <v>597</v>
      </c>
      <c r="C11" s="293" t="s">
        <v>488</v>
      </c>
      <c r="D11" s="260">
        <v>35</v>
      </c>
      <c r="E11" s="131">
        <v>22</v>
      </c>
      <c r="F11" s="128">
        <v>13</v>
      </c>
      <c r="G11" s="128">
        <v>0</v>
      </c>
      <c r="H11" s="131">
        <v>15</v>
      </c>
      <c r="I11" s="128">
        <v>1</v>
      </c>
      <c r="J11" s="128">
        <v>5</v>
      </c>
      <c r="K11" s="128">
        <v>6</v>
      </c>
      <c r="L11" s="128">
        <v>4</v>
      </c>
      <c r="M11" s="128">
        <v>1</v>
      </c>
      <c r="N11" s="128">
        <v>2</v>
      </c>
      <c r="O11" s="128">
        <v>1</v>
      </c>
      <c r="P11" s="129">
        <v>11</v>
      </c>
    </row>
    <row r="12" spans="1:16" ht="24" customHeight="1">
      <c r="B12" s="686"/>
      <c r="C12" s="294" t="s">
        <v>72</v>
      </c>
      <c r="D12" s="262">
        <v>122</v>
      </c>
      <c r="E12" s="137">
        <v>60</v>
      </c>
      <c r="F12" s="134">
        <v>58</v>
      </c>
      <c r="G12" s="134">
        <v>4</v>
      </c>
      <c r="H12" s="137">
        <v>34</v>
      </c>
      <c r="I12" s="134">
        <v>6</v>
      </c>
      <c r="J12" s="134">
        <v>15</v>
      </c>
      <c r="K12" s="134">
        <v>30</v>
      </c>
      <c r="L12" s="134">
        <v>10</v>
      </c>
      <c r="M12" s="134">
        <v>15</v>
      </c>
      <c r="N12" s="134">
        <v>3</v>
      </c>
      <c r="O12" s="134">
        <v>9</v>
      </c>
      <c r="P12" s="135">
        <v>19</v>
      </c>
    </row>
    <row r="13" spans="1:16" ht="24" customHeight="1" thickBot="1">
      <c r="B13" s="686"/>
      <c r="C13" s="295" t="s">
        <v>73</v>
      </c>
      <c r="D13" s="296">
        <v>57</v>
      </c>
      <c r="E13" s="297">
        <v>33</v>
      </c>
      <c r="F13" s="298">
        <v>23</v>
      </c>
      <c r="G13" s="298">
        <v>1</v>
      </c>
      <c r="H13" s="297">
        <v>17</v>
      </c>
      <c r="I13" s="298">
        <v>2</v>
      </c>
      <c r="J13" s="298">
        <v>8</v>
      </c>
      <c r="K13" s="298">
        <v>17</v>
      </c>
      <c r="L13" s="298">
        <v>5</v>
      </c>
      <c r="M13" s="298">
        <v>1</v>
      </c>
      <c r="N13" s="298">
        <v>2</v>
      </c>
      <c r="O13" s="298">
        <v>5</v>
      </c>
      <c r="P13" s="299">
        <v>12</v>
      </c>
    </row>
    <row r="14" spans="1:16" ht="24" customHeight="1" thickTop="1" thickBot="1">
      <c r="B14" s="687"/>
      <c r="C14" s="300" t="s">
        <v>656</v>
      </c>
      <c r="D14" s="301">
        <v>214</v>
      </c>
      <c r="E14" s="302">
        <v>115</v>
      </c>
      <c r="F14" s="303">
        <v>94</v>
      </c>
      <c r="G14" s="303">
        <v>5</v>
      </c>
      <c r="H14" s="302">
        <v>66</v>
      </c>
      <c r="I14" s="303">
        <v>9</v>
      </c>
      <c r="J14" s="303">
        <v>28</v>
      </c>
      <c r="K14" s="303">
        <v>53</v>
      </c>
      <c r="L14" s="303">
        <v>19</v>
      </c>
      <c r="M14" s="303">
        <v>17</v>
      </c>
      <c r="N14" s="303">
        <v>7</v>
      </c>
      <c r="O14" s="303">
        <v>15</v>
      </c>
      <c r="P14" s="304">
        <v>42</v>
      </c>
    </row>
    <row r="15" spans="1:16" ht="24" customHeight="1">
      <c r="B15" s="686" t="s">
        <v>1097</v>
      </c>
      <c r="C15" s="293" t="s">
        <v>488</v>
      </c>
      <c r="D15" s="260">
        <v>31</v>
      </c>
      <c r="E15" s="131">
        <v>16</v>
      </c>
      <c r="F15" s="128">
        <v>14</v>
      </c>
      <c r="G15" s="128">
        <v>1</v>
      </c>
      <c r="H15" s="131">
        <v>7</v>
      </c>
      <c r="I15" s="128">
        <v>0</v>
      </c>
      <c r="J15" s="128">
        <v>3</v>
      </c>
      <c r="K15" s="128">
        <v>9</v>
      </c>
      <c r="L15" s="128">
        <v>3</v>
      </c>
      <c r="M15" s="128">
        <v>6</v>
      </c>
      <c r="N15" s="128">
        <v>1</v>
      </c>
      <c r="O15" s="128">
        <v>2</v>
      </c>
      <c r="P15" s="129">
        <v>6</v>
      </c>
    </row>
    <row r="16" spans="1:16" ht="24" customHeight="1">
      <c r="B16" s="686"/>
      <c r="C16" s="294" t="s">
        <v>72</v>
      </c>
      <c r="D16" s="262">
        <v>125</v>
      </c>
      <c r="E16" s="137">
        <v>66</v>
      </c>
      <c r="F16" s="134">
        <v>55</v>
      </c>
      <c r="G16" s="134">
        <v>4</v>
      </c>
      <c r="H16" s="137">
        <v>38</v>
      </c>
      <c r="I16" s="134">
        <v>8</v>
      </c>
      <c r="J16" s="134">
        <v>19</v>
      </c>
      <c r="K16" s="134">
        <v>28</v>
      </c>
      <c r="L16" s="134">
        <v>12</v>
      </c>
      <c r="M16" s="134">
        <v>7</v>
      </c>
      <c r="N16" s="134">
        <v>4</v>
      </c>
      <c r="O16" s="134">
        <v>9</v>
      </c>
      <c r="P16" s="135">
        <v>23</v>
      </c>
    </row>
    <row r="17" spans="1:16" ht="24" customHeight="1" thickBot="1">
      <c r="B17" s="686"/>
      <c r="C17" s="295" t="s">
        <v>73</v>
      </c>
      <c r="D17" s="296">
        <v>57</v>
      </c>
      <c r="E17" s="297">
        <v>32</v>
      </c>
      <c r="F17" s="298">
        <v>25</v>
      </c>
      <c r="G17" s="298">
        <v>0</v>
      </c>
      <c r="H17" s="297">
        <v>21</v>
      </c>
      <c r="I17" s="298">
        <v>1</v>
      </c>
      <c r="J17" s="298">
        <v>6</v>
      </c>
      <c r="K17" s="298">
        <v>15</v>
      </c>
      <c r="L17" s="298">
        <v>4</v>
      </c>
      <c r="M17" s="298">
        <v>4</v>
      </c>
      <c r="N17" s="298">
        <v>2</v>
      </c>
      <c r="O17" s="298">
        <v>4</v>
      </c>
      <c r="P17" s="299">
        <v>13</v>
      </c>
    </row>
    <row r="18" spans="1:16" ht="24" customHeight="1" thickTop="1" thickBot="1">
      <c r="B18" s="687"/>
      <c r="C18" s="300" t="s">
        <v>656</v>
      </c>
      <c r="D18" s="301">
        <v>213</v>
      </c>
      <c r="E18" s="302">
        <v>114</v>
      </c>
      <c r="F18" s="303">
        <v>94</v>
      </c>
      <c r="G18" s="303">
        <v>5</v>
      </c>
      <c r="H18" s="302">
        <v>66</v>
      </c>
      <c r="I18" s="303">
        <v>9</v>
      </c>
      <c r="J18" s="303">
        <v>28</v>
      </c>
      <c r="K18" s="303">
        <v>52</v>
      </c>
      <c r="L18" s="303">
        <v>19</v>
      </c>
      <c r="M18" s="303">
        <v>17</v>
      </c>
      <c r="N18" s="303">
        <v>7</v>
      </c>
      <c r="O18" s="303">
        <v>15</v>
      </c>
      <c r="P18" s="304">
        <v>42</v>
      </c>
    </row>
    <row r="19" spans="1:16" ht="24" customHeight="1">
      <c r="B19" s="686" t="s">
        <v>1098</v>
      </c>
      <c r="C19" s="293" t="s">
        <v>488</v>
      </c>
      <c r="D19" s="260">
        <v>24</v>
      </c>
      <c r="E19" s="131">
        <v>15</v>
      </c>
      <c r="F19" s="128">
        <v>8</v>
      </c>
      <c r="G19" s="128">
        <v>1</v>
      </c>
      <c r="H19" s="131">
        <v>10</v>
      </c>
      <c r="I19" s="128">
        <v>1</v>
      </c>
      <c r="J19" s="128">
        <v>1</v>
      </c>
      <c r="K19" s="128">
        <v>6</v>
      </c>
      <c r="L19" s="128">
        <v>2</v>
      </c>
      <c r="M19" s="128">
        <v>3</v>
      </c>
      <c r="N19" s="128">
        <v>0</v>
      </c>
      <c r="O19" s="128">
        <v>1</v>
      </c>
      <c r="P19" s="129">
        <v>4</v>
      </c>
    </row>
    <row r="20" spans="1:16" ht="24" customHeight="1">
      <c r="B20" s="686"/>
      <c r="C20" s="294" t="s">
        <v>72</v>
      </c>
      <c r="D20" s="262">
        <v>133</v>
      </c>
      <c r="E20" s="137">
        <v>71</v>
      </c>
      <c r="F20" s="134">
        <v>59</v>
      </c>
      <c r="G20" s="134">
        <v>3</v>
      </c>
      <c r="H20" s="137">
        <v>41</v>
      </c>
      <c r="I20" s="134">
        <v>6</v>
      </c>
      <c r="J20" s="134">
        <v>16</v>
      </c>
      <c r="K20" s="134">
        <v>31</v>
      </c>
      <c r="L20" s="134">
        <v>12</v>
      </c>
      <c r="M20" s="134">
        <v>12</v>
      </c>
      <c r="N20" s="134">
        <v>5</v>
      </c>
      <c r="O20" s="134">
        <v>10</v>
      </c>
      <c r="P20" s="135">
        <v>30</v>
      </c>
    </row>
    <row r="21" spans="1:16" ht="24" customHeight="1" thickBot="1">
      <c r="B21" s="686"/>
      <c r="C21" s="295" t="s">
        <v>73</v>
      </c>
      <c r="D21" s="296">
        <v>56</v>
      </c>
      <c r="E21" s="297">
        <v>28</v>
      </c>
      <c r="F21" s="298">
        <v>27</v>
      </c>
      <c r="G21" s="298">
        <v>1</v>
      </c>
      <c r="H21" s="297">
        <v>15</v>
      </c>
      <c r="I21" s="298">
        <v>2</v>
      </c>
      <c r="J21" s="298">
        <v>11</v>
      </c>
      <c r="K21" s="298">
        <v>15</v>
      </c>
      <c r="L21" s="298">
        <v>5</v>
      </c>
      <c r="M21" s="298">
        <v>2</v>
      </c>
      <c r="N21" s="298">
        <v>2</v>
      </c>
      <c r="O21" s="298">
        <v>4</v>
      </c>
      <c r="P21" s="299">
        <v>8</v>
      </c>
    </row>
    <row r="22" spans="1:16" ht="24" customHeight="1" thickTop="1" thickBot="1">
      <c r="B22" s="687"/>
      <c r="C22" s="300" t="s">
        <v>656</v>
      </c>
      <c r="D22" s="301">
        <v>213</v>
      </c>
      <c r="E22" s="302">
        <v>114</v>
      </c>
      <c r="F22" s="303">
        <v>94</v>
      </c>
      <c r="G22" s="303">
        <v>5</v>
      </c>
      <c r="H22" s="302">
        <v>66</v>
      </c>
      <c r="I22" s="303">
        <v>9</v>
      </c>
      <c r="J22" s="303">
        <v>28</v>
      </c>
      <c r="K22" s="303">
        <v>52</v>
      </c>
      <c r="L22" s="303">
        <v>19</v>
      </c>
      <c r="M22" s="303">
        <v>17</v>
      </c>
      <c r="N22" s="303">
        <v>7</v>
      </c>
      <c r="O22" s="303">
        <v>15</v>
      </c>
      <c r="P22" s="304">
        <v>42</v>
      </c>
    </row>
    <row r="24" spans="1:16">
      <c r="A24" s="39" t="s">
        <v>1216</v>
      </c>
    </row>
    <row r="25" spans="1:16" ht="17.25" thickBot="1">
      <c r="P25" s="6" t="s">
        <v>5</v>
      </c>
    </row>
    <row r="26" spans="1:16">
      <c r="B26" s="624"/>
      <c r="C26" s="667"/>
      <c r="D26" s="578" t="s">
        <v>425</v>
      </c>
      <c r="E26" s="576"/>
      <c r="F26" s="576"/>
      <c r="G26" s="576"/>
      <c r="H26" s="578" t="s">
        <v>426</v>
      </c>
      <c r="I26" s="576"/>
      <c r="J26" s="576"/>
      <c r="K26" s="576"/>
      <c r="L26" s="576"/>
      <c r="M26" s="576"/>
      <c r="N26" s="576"/>
      <c r="O26" s="576"/>
      <c r="P26" s="579" t="s">
        <v>647</v>
      </c>
    </row>
    <row r="27" spans="1:16" ht="50.25" thickBot="1">
      <c r="B27" s="625"/>
      <c r="C27" s="685"/>
      <c r="D27" s="290" t="s">
        <v>648</v>
      </c>
      <c r="E27" s="291" t="s">
        <v>649</v>
      </c>
      <c r="F27" s="292" t="s">
        <v>650</v>
      </c>
      <c r="G27" s="292" t="s">
        <v>651</v>
      </c>
      <c r="H27" s="291" t="s">
        <v>563</v>
      </c>
      <c r="I27" s="292" t="s">
        <v>392</v>
      </c>
      <c r="J27" s="292" t="s">
        <v>652</v>
      </c>
      <c r="K27" s="292" t="s">
        <v>653</v>
      </c>
      <c r="L27" s="292" t="s">
        <v>465</v>
      </c>
      <c r="M27" s="292" t="s">
        <v>654</v>
      </c>
      <c r="N27" s="292" t="s">
        <v>350</v>
      </c>
      <c r="O27" s="292" t="s">
        <v>655</v>
      </c>
      <c r="P27" s="680"/>
    </row>
    <row r="28" spans="1:16" ht="24" customHeight="1">
      <c r="B28" s="681" t="s">
        <v>597</v>
      </c>
      <c r="C28" s="305" t="s">
        <v>488</v>
      </c>
      <c r="D28" s="276">
        <v>16.355140186915886</v>
      </c>
      <c r="E28" s="277">
        <v>19.130434782608695</v>
      </c>
      <c r="F28" s="171">
        <v>13.829787234042554</v>
      </c>
      <c r="G28" s="171">
        <v>0</v>
      </c>
      <c r="H28" s="277">
        <v>22.727272727272727</v>
      </c>
      <c r="I28" s="171">
        <v>11.111111111111111</v>
      </c>
      <c r="J28" s="171">
        <v>17.857142857142858</v>
      </c>
      <c r="K28" s="171">
        <v>11.320754716981133</v>
      </c>
      <c r="L28" s="171">
        <v>21.052631578947366</v>
      </c>
      <c r="M28" s="171">
        <v>5.8823529411764701</v>
      </c>
      <c r="N28" s="171">
        <v>28.571428571428569</v>
      </c>
      <c r="O28" s="171">
        <v>6.666666666666667</v>
      </c>
      <c r="P28" s="172">
        <v>26.190476190476193</v>
      </c>
    </row>
    <row r="29" spans="1:16" ht="24" customHeight="1">
      <c r="B29" s="681"/>
      <c r="C29" s="306" t="s">
        <v>72</v>
      </c>
      <c r="D29" s="279">
        <v>57.009345794392516</v>
      </c>
      <c r="E29" s="280">
        <v>52.173913043478258</v>
      </c>
      <c r="F29" s="168">
        <v>61.702127659574465</v>
      </c>
      <c r="G29" s="168">
        <v>80</v>
      </c>
      <c r="H29" s="280">
        <v>51.515151515151516</v>
      </c>
      <c r="I29" s="168">
        <v>66.666666666666657</v>
      </c>
      <c r="J29" s="168">
        <v>53.571428571428569</v>
      </c>
      <c r="K29" s="168">
        <v>56.60377358490566</v>
      </c>
      <c r="L29" s="168">
        <v>52.631578947368418</v>
      </c>
      <c r="M29" s="168">
        <v>88.235294117647058</v>
      </c>
      <c r="N29" s="168">
        <v>42.857142857142854</v>
      </c>
      <c r="O29" s="168">
        <v>60</v>
      </c>
      <c r="P29" s="169">
        <v>45.238095238095241</v>
      </c>
    </row>
    <row r="30" spans="1:16" ht="24" customHeight="1" thickBot="1">
      <c r="B30" s="681"/>
      <c r="C30" s="307" t="s">
        <v>73</v>
      </c>
      <c r="D30" s="308">
        <v>26.635514018691588</v>
      </c>
      <c r="E30" s="309">
        <v>28.695652173913043</v>
      </c>
      <c r="F30" s="310">
        <v>24.468085106382979</v>
      </c>
      <c r="G30" s="310">
        <v>20</v>
      </c>
      <c r="H30" s="309">
        <v>25.757575757575758</v>
      </c>
      <c r="I30" s="310">
        <v>22.222222222222221</v>
      </c>
      <c r="J30" s="310">
        <v>28.571428571428569</v>
      </c>
      <c r="K30" s="310">
        <v>32.075471698113205</v>
      </c>
      <c r="L30" s="310">
        <v>26.315789473684209</v>
      </c>
      <c r="M30" s="310">
        <v>5.8823529411764701</v>
      </c>
      <c r="N30" s="310">
        <v>28.571428571428569</v>
      </c>
      <c r="O30" s="310">
        <v>33.333333333333329</v>
      </c>
      <c r="P30" s="311">
        <v>28.571428571428569</v>
      </c>
    </row>
    <row r="31" spans="1:16" ht="24" customHeight="1" thickTop="1" thickBot="1">
      <c r="B31" s="682"/>
      <c r="C31" s="312" t="s">
        <v>656</v>
      </c>
      <c r="D31" s="313">
        <v>100</v>
      </c>
      <c r="E31" s="314">
        <v>100</v>
      </c>
      <c r="F31" s="174">
        <v>100</v>
      </c>
      <c r="G31" s="174">
        <v>100</v>
      </c>
      <c r="H31" s="314">
        <v>100</v>
      </c>
      <c r="I31" s="174">
        <v>100</v>
      </c>
      <c r="J31" s="174">
        <v>100</v>
      </c>
      <c r="K31" s="174">
        <v>100</v>
      </c>
      <c r="L31" s="174">
        <v>99.999999999999986</v>
      </c>
      <c r="M31" s="174">
        <v>99.999999999999986</v>
      </c>
      <c r="N31" s="174">
        <v>99.999999999999986</v>
      </c>
      <c r="O31" s="174">
        <v>100</v>
      </c>
      <c r="P31" s="175">
        <v>100</v>
      </c>
    </row>
    <row r="33" spans="2:16" ht="17.25" thickBot="1">
      <c r="P33" s="6" t="s">
        <v>5</v>
      </c>
    </row>
    <row r="34" spans="2:16">
      <c r="B34" s="624"/>
      <c r="C34" s="667"/>
      <c r="D34" s="578" t="s">
        <v>425</v>
      </c>
      <c r="E34" s="576"/>
      <c r="F34" s="576"/>
      <c r="G34" s="576"/>
      <c r="H34" s="578" t="s">
        <v>426</v>
      </c>
      <c r="I34" s="576"/>
      <c r="J34" s="576"/>
      <c r="K34" s="576"/>
      <c r="L34" s="576"/>
      <c r="M34" s="576"/>
      <c r="N34" s="576"/>
      <c r="O34" s="576"/>
      <c r="P34" s="579" t="s">
        <v>647</v>
      </c>
    </row>
    <row r="35" spans="2:16" ht="50.25" thickBot="1">
      <c r="B35" s="625"/>
      <c r="C35" s="685"/>
      <c r="D35" s="290" t="s">
        <v>657</v>
      </c>
      <c r="E35" s="291" t="s">
        <v>658</v>
      </c>
      <c r="F35" s="292" t="s">
        <v>650</v>
      </c>
      <c r="G35" s="292" t="s">
        <v>651</v>
      </c>
      <c r="H35" s="291" t="s">
        <v>563</v>
      </c>
      <c r="I35" s="292" t="s">
        <v>392</v>
      </c>
      <c r="J35" s="292" t="s">
        <v>652</v>
      </c>
      <c r="K35" s="292" t="s">
        <v>565</v>
      </c>
      <c r="L35" s="292" t="s">
        <v>465</v>
      </c>
      <c r="M35" s="292" t="s">
        <v>654</v>
      </c>
      <c r="N35" s="292" t="s">
        <v>350</v>
      </c>
      <c r="O35" s="292" t="s">
        <v>655</v>
      </c>
      <c r="P35" s="680"/>
    </row>
    <row r="36" spans="2:16" ht="24" customHeight="1">
      <c r="B36" s="681" t="s">
        <v>659</v>
      </c>
      <c r="C36" s="305" t="s">
        <v>488</v>
      </c>
      <c r="D36" s="276">
        <v>14.553990610328638</v>
      </c>
      <c r="E36" s="277">
        <v>14.035087719298245</v>
      </c>
      <c r="F36" s="171">
        <v>14.893617021276595</v>
      </c>
      <c r="G36" s="171">
        <v>20</v>
      </c>
      <c r="H36" s="277">
        <v>10.606060606060606</v>
      </c>
      <c r="I36" s="171">
        <v>0</v>
      </c>
      <c r="J36" s="171">
        <v>10.714285714285714</v>
      </c>
      <c r="K36" s="171">
        <v>17.307692307692307</v>
      </c>
      <c r="L36" s="171">
        <v>15.789473684210526</v>
      </c>
      <c r="M36" s="171">
        <v>35.294117647058826</v>
      </c>
      <c r="N36" s="171">
        <v>14.285714285714285</v>
      </c>
      <c r="O36" s="171">
        <v>13.333333333333334</v>
      </c>
      <c r="P36" s="172">
        <v>14.285714285714285</v>
      </c>
    </row>
    <row r="37" spans="2:16" ht="24" customHeight="1">
      <c r="B37" s="681"/>
      <c r="C37" s="306" t="s">
        <v>72</v>
      </c>
      <c r="D37" s="279">
        <v>58.685446009389672</v>
      </c>
      <c r="E37" s="280">
        <v>57.894736842105267</v>
      </c>
      <c r="F37" s="168">
        <v>58.51063829787234</v>
      </c>
      <c r="G37" s="168">
        <v>80</v>
      </c>
      <c r="H37" s="280">
        <v>57.575757575757578</v>
      </c>
      <c r="I37" s="168">
        <v>88.888888888888886</v>
      </c>
      <c r="J37" s="168">
        <v>67.857142857142861</v>
      </c>
      <c r="K37" s="168">
        <v>53.846153846153847</v>
      </c>
      <c r="L37" s="168">
        <v>63.157894736842103</v>
      </c>
      <c r="M37" s="168">
        <v>41.17647058823529</v>
      </c>
      <c r="N37" s="168">
        <v>57.142857142857139</v>
      </c>
      <c r="O37" s="168">
        <v>60</v>
      </c>
      <c r="P37" s="169">
        <v>54.761904761904766</v>
      </c>
    </row>
    <row r="38" spans="2:16" ht="24" customHeight="1" thickBot="1">
      <c r="B38" s="681"/>
      <c r="C38" s="307" t="s">
        <v>73</v>
      </c>
      <c r="D38" s="308">
        <v>26.760563380281688</v>
      </c>
      <c r="E38" s="309">
        <v>28.07017543859649</v>
      </c>
      <c r="F38" s="310">
        <v>26.595744680851062</v>
      </c>
      <c r="G38" s="310">
        <v>0</v>
      </c>
      <c r="H38" s="309">
        <v>31.818181818181817</v>
      </c>
      <c r="I38" s="310">
        <v>11.111111111111111</v>
      </c>
      <c r="J38" s="310">
        <v>21.428571428571427</v>
      </c>
      <c r="K38" s="310">
        <v>28.846153846153843</v>
      </c>
      <c r="L38" s="310">
        <v>21.052631578947366</v>
      </c>
      <c r="M38" s="310">
        <v>23.52941176470588</v>
      </c>
      <c r="N38" s="310">
        <v>28.571428571428569</v>
      </c>
      <c r="O38" s="310">
        <v>26.666666666666668</v>
      </c>
      <c r="P38" s="311">
        <v>30.952380952380953</v>
      </c>
    </row>
    <row r="39" spans="2:16" ht="24" customHeight="1" thickTop="1" thickBot="1">
      <c r="B39" s="682"/>
      <c r="C39" s="312" t="s">
        <v>656</v>
      </c>
      <c r="D39" s="313">
        <v>100</v>
      </c>
      <c r="E39" s="314">
        <v>100</v>
      </c>
      <c r="F39" s="174">
        <v>100</v>
      </c>
      <c r="G39" s="174">
        <v>100</v>
      </c>
      <c r="H39" s="314">
        <v>100</v>
      </c>
      <c r="I39" s="174">
        <v>100</v>
      </c>
      <c r="J39" s="174">
        <v>100</v>
      </c>
      <c r="K39" s="174">
        <v>100</v>
      </c>
      <c r="L39" s="174">
        <v>100</v>
      </c>
      <c r="M39" s="174">
        <v>100</v>
      </c>
      <c r="N39" s="174">
        <v>99.999999999999986</v>
      </c>
      <c r="O39" s="174">
        <v>100</v>
      </c>
      <c r="P39" s="175">
        <v>100</v>
      </c>
    </row>
    <row r="41" spans="2:16" ht="17.25" thickBot="1">
      <c r="P41" s="6" t="s">
        <v>5</v>
      </c>
    </row>
    <row r="42" spans="2:16">
      <c r="B42" s="624"/>
      <c r="C42" s="667"/>
      <c r="D42" s="578" t="s">
        <v>425</v>
      </c>
      <c r="E42" s="576"/>
      <c r="F42" s="576"/>
      <c r="G42" s="576"/>
      <c r="H42" s="578" t="s">
        <v>426</v>
      </c>
      <c r="I42" s="576"/>
      <c r="J42" s="576"/>
      <c r="K42" s="576"/>
      <c r="L42" s="576"/>
      <c r="M42" s="576"/>
      <c r="N42" s="576"/>
      <c r="O42" s="576"/>
      <c r="P42" s="579" t="s">
        <v>647</v>
      </c>
    </row>
    <row r="43" spans="2:16" ht="50.25" thickBot="1">
      <c r="B43" s="625"/>
      <c r="C43" s="685"/>
      <c r="D43" s="290" t="s">
        <v>657</v>
      </c>
      <c r="E43" s="291" t="s">
        <v>658</v>
      </c>
      <c r="F43" s="292" t="s">
        <v>650</v>
      </c>
      <c r="G43" s="292" t="s">
        <v>651</v>
      </c>
      <c r="H43" s="291" t="s">
        <v>563</v>
      </c>
      <c r="I43" s="292" t="s">
        <v>392</v>
      </c>
      <c r="J43" s="292" t="s">
        <v>652</v>
      </c>
      <c r="K43" s="292" t="s">
        <v>565</v>
      </c>
      <c r="L43" s="292" t="s">
        <v>465</v>
      </c>
      <c r="M43" s="292" t="s">
        <v>654</v>
      </c>
      <c r="N43" s="292" t="s">
        <v>350</v>
      </c>
      <c r="O43" s="292" t="s">
        <v>655</v>
      </c>
      <c r="P43" s="680"/>
    </row>
    <row r="44" spans="2:16" ht="24" customHeight="1">
      <c r="B44" s="686" t="s">
        <v>660</v>
      </c>
      <c r="C44" s="305" t="s">
        <v>488</v>
      </c>
      <c r="D44" s="276">
        <v>11.267605633802818</v>
      </c>
      <c r="E44" s="277">
        <v>13.157894736842104</v>
      </c>
      <c r="F44" s="171">
        <v>8.5106382978723403</v>
      </c>
      <c r="G44" s="171">
        <v>20</v>
      </c>
      <c r="H44" s="277">
        <v>15.151515151515152</v>
      </c>
      <c r="I44" s="171">
        <v>11.111111111111111</v>
      </c>
      <c r="J44" s="171">
        <v>3.5714285714285712</v>
      </c>
      <c r="K44" s="171">
        <v>11.538461538461538</v>
      </c>
      <c r="L44" s="171">
        <v>10.526315789473683</v>
      </c>
      <c r="M44" s="171">
        <v>17.647058823529413</v>
      </c>
      <c r="N44" s="171">
        <v>0</v>
      </c>
      <c r="O44" s="171">
        <v>6.666666666666667</v>
      </c>
      <c r="P44" s="172">
        <v>9.5238095238095237</v>
      </c>
    </row>
    <row r="45" spans="2:16" ht="24" customHeight="1">
      <c r="B45" s="681"/>
      <c r="C45" s="306" t="s">
        <v>72</v>
      </c>
      <c r="D45" s="279">
        <v>62.441314553990615</v>
      </c>
      <c r="E45" s="280">
        <v>62.280701754385973</v>
      </c>
      <c r="F45" s="168">
        <v>62.765957446808507</v>
      </c>
      <c r="G45" s="168">
        <v>60</v>
      </c>
      <c r="H45" s="280">
        <v>62.121212121212125</v>
      </c>
      <c r="I45" s="168">
        <v>66.666666666666657</v>
      </c>
      <c r="J45" s="168">
        <v>57.142857142857139</v>
      </c>
      <c r="K45" s="168">
        <v>59.615384615384613</v>
      </c>
      <c r="L45" s="168">
        <v>63.157894736842103</v>
      </c>
      <c r="M45" s="168">
        <v>70.588235294117652</v>
      </c>
      <c r="N45" s="168">
        <v>71.428571428571431</v>
      </c>
      <c r="O45" s="168">
        <v>66.666666666666657</v>
      </c>
      <c r="P45" s="169">
        <v>71.428571428571431</v>
      </c>
    </row>
    <row r="46" spans="2:16" ht="24" customHeight="1" thickBot="1">
      <c r="B46" s="681"/>
      <c r="C46" s="307" t="s">
        <v>73</v>
      </c>
      <c r="D46" s="308">
        <v>26.291079812206576</v>
      </c>
      <c r="E46" s="309">
        <v>24.561403508771928</v>
      </c>
      <c r="F46" s="310">
        <v>28.723404255319153</v>
      </c>
      <c r="G46" s="310">
        <v>20</v>
      </c>
      <c r="H46" s="309">
        <v>22.727272727272727</v>
      </c>
      <c r="I46" s="310">
        <v>22.222222222222221</v>
      </c>
      <c r="J46" s="310">
        <v>39.285714285714285</v>
      </c>
      <c r="K46" s="310">
        <v>28.846153846153843</v>
      </c>
      <c r="L46" s="310">
        <v>26.315789473684209</v>
      </c>
      <c r="M46" s="310">
        <v>11.76470588235294</v>
      </c>
      <c r="N46" s="310">
        <v>28.571428571428569</v>
      </c>
      <c r="O46" s="310">
        <v>26.666666666666668</v>
      </c>
      <c r="P46" s="311">
        <v>19.047619047619047</v>
      </c>
    </row>
    <row r="47" spans="2:16" ht="24" customHeight="1" thickTop="1" thickBot="1">
      <c r="B47" s="682"/>
      <c r="C47" s="312" t="s">
        <v>656</v>
      </c>
      <c r="D47" s="313">
        <v>100.00000000000001</v>
      </c>
      <c r="E47" s="314">
        <v>100.00000000000001</v>
      </c>
      <c r="F47" s="174">
        <v>100</v>
      </c>
      <c r="G47" s="174">
        <v>100</v>
      </c>
      <c r="H47" s="314">
        <v>100</v>
      </c>
      <c r="I47" s="174">
        <v>100</v>
      </c>
      <c r="J47" s="174">
        <v>100</v>
      </c>
      <c r="K47" s="174">
        <v>99.999999999999986</v>
      </c>
      <c r="L47" s="174">
        <v>99.999999999999986</v>
      </c>
      <c r="M47" s="174">
        <v>100.00000000000001</v>
      </c>
      <c r="N47" s="174">
        <v>100</v>
      </c>
      <c r="O47" s="174">
        <v>100</v>
      </c>
      <c r="P47" s="175">
        <v>100</v>
      </c>
    </row>
    <row r="48" spans="2:16">
      <c r="B48" s="118"/>
      <c r="C48" s="119"/>
      <c r="D48" s="119"/>
      <c r="E48" s="119"/>
      <c r="F48" s="119"/>
      <c r="G48" s="119"/>
      <c r="H48" s="119"/>
      <c r="I48" s="119"/>
      <c r="J48" s="119"/>
      <c r="K48" s="119"/>
      <c r="L48" s="119"/>
      <c r="M48" s="119"/>
      <c r="N48" s="119"/>
      <c r="O48" s="119"/>
      <c r="P48" s="119"/>
    </row>
    <row r="49" spans="1:20">
      <c r="A49" s="39" t="s">
        <v>913</v>
      </c>
      <c r="B49" s="118"/>
      <c r="C49" s="119"/>
      <c r="D49" s="119"/>
      <c r="E49" s="119"/>
      <c r="F49" s="119"/>
      <c r="G49" s="119"/>
      <c r="H49" s="119"/>
      <c r="I49" s="119"/>
      <c r="J49" s="119"/>
      <c r="K49" s="119"/>
      <c r="L49" s="119"/>
      <c r="M49" s="119"/>
      <c r="N49" s="119"/>
      <c r="O49" s="119"/>
      <c r="P49" s="119"/>
    </row>
    <row r="50" spans="1:20">
      <c r="B50" s="118"/>
      <c r="C50" s="119"/>
      <c r="D50" s="119"/>
      <c r="E50" s="119"/>
      <c r="F50" s="119"/>
      <c r="G50" s="119"/>
      <c r="H50" s="119"/>
      <c r="I50" s="119"/>
      <c r="J50" s="119"/>
      <c r="K50" s="119"/>
      <c r="L50" s="119"/>
      <c r="M50" s="119"/>
      <c r="N50" s="119"/>
      <c r="O50" s="119"/>
      <c r="P50" s="119"/>
    </row>
    <row r="51" spans="1:20">
      <c r="B51" s="118"/>
      <c r="C51" s="119"/>
      <c r="D51" s="119"/>
      <c r="E51" s="119"/>
      <c r="F51" s="119"/>
      <c r="G51" s="119"/>
      <c r="H51" s="119"/>
      <c r="I51" s="119"/>
      <c r="J51" s="119"/>
      <c r="K51" s="119"/>
      <c r="L51" s="119"/>
      <c r="M51" s="119"/>
      <c r="N51" s="119"/>
      <c r="O51" s="119"/>
      <c r="P51" s="119"/>
    </row>
    <row r="52" spans="1:20" ht="17.25" thickBot="1">
      <c r="A52" s="39" t="s">
        <v>1077</v>
      </c>
      <c r="C52" s="118"/>
      <c r="D52" s="119"/>
      <c r="E52" s="119"/>
      <c r="F52" s="119"/>
      <c r="G52" s="119"/>
      <c r="H52" s="119"/>
      <c r="I52" s="119"/>
      <c r="J52" s="119"/>
      <c r="K52" s="119"/>
      <c r="L52" s="119"/>
      <c r="M52" s="119"/>
      <c r="N52" s="119"/>
      <c r="O52" s="119"/>
      <c r="P52" s="119"/>
      <c r="Q52" s="119"/>
      <c r="T52" s="6" t="s">
        <v>24</v>
      </c>
    </row>
    <row r="53" spans="1:20" ht="18" customHeight="1">
      <c r="B53" s="628"/>
      <c r="C53" s="678"/>
      <c r="D53" s="630" t="s">
        <v>570</v>
      </c>
      <c r="E53" s="631"/>
      <c r="F53" s="631"/>
      <c r="G53" s="631"/>
      <c r="H53" s="630" t="s">
        <v>426</v>
      </c>
      <c r="I53" s="631"/>
      <c r="J53" s="631"/>
      <c r="K53" s="631"/>
      <c r="L53" s="631"/>
      <c r="M53" s="631"/>
      <c r="N53" s="631"/>
      <c r="O53" s="631"/>
      <c r="P53" s="683" t="s">
        <v>647</v>
      </c>
      <c r="Q53" s="630" t="s">
        <v>354</v>
      </c>
      <c r="R53" s="631"/>
      <c r="S53" s="630" t="s">
        <v>355</v>
      </c>
      <c r="T53" s="632"/>
    </row>
    <row r="54" spans="1:20" ht="50.25" thickBot="1">
      <c r="B54" s="629"/>
      <c r="C54" s="679"/>
      <c r="D54" s="315" t="s">
        <v>464</v>
      </c>
      <c r="E54" s="125" t="s">
        <v>658</v>
      </c>
      <c r="F54" s="122" t="s">
        <v>477</v>
      </c>
      <c r="G54" s="124" t="s">
        <v>661</v>
      </c>
      <c r="H54" s="125" t="s">
        <v>662</v>
      </c>
      <c r="I54" s="122" t="s">
        <v>345</v>
      </c>
      <c r="J54" s="122" t="s">
        <v>663</v>
      </c>
      <c r="K54" s="122" t="s">
        <v>565</v>
      </c>
      <c r="L54" s="122" t="s">
        <v>480</v>
      </c>
      <c r="M54" s="122" t="s">
        <v>654</v>
      </c>
      <c r="N54" s="122" t="s">
        <v>350</v>
      </c>
      <c r="O54" s="124" t="s">
        <v>280</v>
      </c>
      <c r="P54" s="684"/>
      <c r="Q54" s="125" t="s">
        <v>664</v>
      </c>
      <c r="R54" s="124" t="s">
        <v>665</v>
      </c>
      <c r="S54" s="125" t="s">
        <v>666</v>
      </c>
      <c r="T54" s="123" t="s">
        <v>667</v>
      </c>
    </row>
    <row r="55" spans="1:20" ht="24" customHeight="1">
      <c r="B55" s="672" t="s">
        <v>668</v>
      </c>
      <c r="C55" s="673"/>
      <c r="D55" s="260">
        <v>91</v>
      </c>
      <c r="E55" s="131">
        <v>45</v>
      </c>
      <c r="F55" s="128">
        <v>43</v>
      </c>
      <c r="G55" s="130">
        <v>3</v>
      </c>
      <c r="H55" s="131">
        <v>27</v>
      </c>
      <c r="I55" s="128">
        <v>3</v>
      </c>
      <c r="J55" s="128">
        <v>15</v>
      </c>
      <c r="K55" s="128">
        <v>26</v>
      </c>
      <c r="L55" s="128">
        <v>8</v>
      </c>
      <c r="M55" s="128">
        <v>7</v>
      </c>
      <c r="N55" s="128">
        <v>1</v>
      </c>
      <c r="O55" s="128">
        <v>4</v>
      </c>
      <c r="P55" s="130">
        <v>16</v>
      </c>
      <c r="Q55" s="131">
        <v>8</v>
      </c>
      <c r="R55" s="130">
        <v>17</v>
      </c>
      <c r="S55" s="131">
        <v>20</v>
      </c>
      <c r="T55" s="129">
        <v>49</v>
      </c>
    </row>
    <row r="56" spans="1:20" ht="24" customHeight="1">
      <c r="B56" s="674" t="s">
        <v>669</v>
      </c>
      <c r="C56" s="675"/>
      <c r="D56" s="262">
        <v>80</v>
      </c>
      <c r="E56" s="137">
        <v>45</v>
      </c>
      <c r="F56" s="134">
        <v>33</v>
      </c>
      <c r="G56" s="136">
        <v>2</v>
      </c>
      <c r="H56" s="137">
        <v>21</v>
      </c>
      <c r="I56" s="134">
        <v>6</v>
      </c>
      <c r="J56" s="134">
        <v>11</v>
      </c>
      <c r="K56" s="134">
        <v>14</v>
      </c>
      <c r="L56" s="134">
        <v>9</v>
      </c>
      <c r="M56" s="134">
        <v>5</v>
      </c>
      <c r="N56" s="134">
        <v>4</v>
      </c>
      <c r="O56" s="134">
        <v>10</v>
      </c>
      <c r="P56" s="136">
        <v>13</v>
      </c>
      <c r="Q56" s="137">
        <v>8</v>
      </c>
      <c r="R56" s="136">
        <v>16</v>
      </c>
      <c r="S56" s="137">
        <v>22</v>
      </c>
      <c r="T56" s="135">
        <v>40</v>
      </c>
    </row>
    <row r="57" spans="1:20" ht="24" customHeight="1">
      <c r="B57" s="674" t="s">
        <v>670</v>
      </c>
      <c r="C57" s="675"/>
      <c r="D57" s="262">
        <v>5</v>
      </c>
      <c r="E57" s="137">
        <v>2</v>
      </c>
      <c r="F57" s="134">
        <v>3</v>
      </c>
      <c r="G57" s="136">
        <v>0</v>
      </c>
      <c r="H57" s="137">
        <v>1</v>
      </c>
      <c r="I57" s="134">
        <v>0</v>
      </c>
      <c r="J57" s="134">
        <v>1</v>
      </c>
      <c r="K57" s="134">
        <v>1</v>
      </c>
      <c r="L57" s="134">
        <v>1</v>
      </c>
      <c r="M57" s="134">
        <v>1</v>
      </c>
      <c r="N57" s="134">
        <v>0</v>
      </c>
      <c r="O57" s="134">
        <v>0</v>
      </c>
      <c r="P57" s="136">
        <v>2</v>
      </c>
      <c r="Q57" s="137">
        <v>0</v>
      </c>
      <c r="R57" s="136">
        <v>0</v>
      </c>
      <c r="S57" s="137">
        <v>2</v>
      </c>
      <c r="T57" s="135">
        <v>2</v>
      </c>
    </row>
    <row r="58" spans="1:20" ht="24" customHeight="1">
      <c r="B58" s="674" t="s">
        <v>671</v>
      </c>
      <c r="C58" s="675"/>
      <c r="D58" s="262">
        <v>17</v>
      </c>
      <c r="E58" s="137">
        <v>12</v>
      </c>
      <c r="F58" s="134">
        <v>5</v>
      </c>
      <c r="G58" s="136">
        <v>0</v>
      </c>
      <c r="H58" s="137">
        <v>9</v>
      </c>
      <c r="I58" s="134">
        <v>1</v>
      </c>
      <c r="J58" s="134">
        <v>1</v>
      </c>
      <c r="K58" s="134">
        <v>3</v>
      </c>
      <c r="L58" s="134">
        <v>0</v>
      </c>
      <c r="M58" s="134">
        <v>3</v>
      </c>
      <c r="N58" s="134">
        <v>0</v>
      </c>
      <c r="O58" s="134">
        <v>0</v>
      </c>
      <c r="P58" s="136">
        <v>7</v>
      </c>
      <c r="Q58" s="137">
        <v>1</v>
      </c>
      <c r="R58" s="136">
        <v>4</v>
      </c>
      <c r="S58" s="137">
        <v>3</v>
      </c>
      <c r="T58" s="135">
        <v>11</v>
      </c>
    </row>
    <row r="59" spans="1:20" ht="24" customHeight="1">
      <c r="B59" s="674" t="s">
        <v>672</v>
      </c>
      <c r="C59" s="675"/>
      <c r="D59" s="262">
        <v>11</v>
      </c>
      <c r="E59" s="137">
        <v>4</v>
      </c>
      <c r="F59" s="134">
        <v>6</v>
      </c>
      <c r="G59" s="136">
        <v>1</v>
      </c>
      <c r="H59" s="137">
        <v>3</v>
      </c>
      <c r="I59" s="134">
        <v>0</v>
      </c>
      <c r="J59" s="134">
        <v>1</v>
      </c>
      <c r="K59" s="134">
        <v>2</v>
      </c>
      <c r="L59" s="134">
        <v>2</v>
      </c>
      <c r="M59" s="134">
        <v>1</v>
      </c>
      <c r="N59" s="134">
        <v>1</v>
      </c>
      <c r="O59" s="134">
        <v>1</v>
      </c>
      <c r="P59" s="136">
        <v>4</v>
      </c>
      <c r="Q59" s="137">
        <v>0</v>
      </c>
      <c r="R59" s="136">
        <v>1</v>
      </c>
      <c r="S59" s="137">
        <v>2</v>
      </c>
      <c r="T59" s="135">
        <v>7</v>
      </c>
    </row>
    <row r="60" spans="1:20" ht="24" customHeight="1" thickBot="1">
      <c r="B60" s="676" t="s">
        <v>74</v>
      </c>
      <c r="C60" s="677"/>
      <c r="D60" s="264">
        <v>12</v>
      </c>
      <c r="E60" s="143">
        <v>6</v>
      </c>
      <c r="F60" s="140">
        <v>6</v>
      </c>
      <c r="G60" s="142">
        <v>0</v>
      </c>
      <c r="H60" s="143">
        <v>4</v>
      </c>
      <c r="I60" s="140">
        <v>0</v>
      </c>
      <c r="J60" s="140">
        <v>0</v>
      </c>
      <c r="K60" s="140">
        <v>6</v>
      </c>
      <c r="L60" s="140">
        <v>0</v>
      </c>
      <c r="M60" s="140">
        <v>0</v>
      </c>
      <c r="N60" s="140">
        <v>1</v>
      </c>
      <c r="O60" s="140">
        <v>1</v>
      </c>
      <c r="P60" s="142">
        <v>0</v>
      </c>
      <c r="Q60" s="143">
        <v>0</v>
      </c>
      <c r="R60" s="142">
        <v>3</v>
      </c>
      <c r="S60" s="143">
        <v>1</v>
      </c>
      <c r="T60" s="141">
        <v>6</v>
      </c>
    </row>
    <row r="61" spans="1:20">
      <c r="B61" s="118"/>
      <c r="C61" s="119"/>
      <c r="D61" s="119"/>
      <c r="E61" s="119"/>
      <c r="F61" s="119"/>
      <c r="G61" s="119"/>
      <c r="H61" s="119"/>
      <c r="I61" s="119"/>
      <c r="J61" s="119"/>
      <c r="K61" s="119"/>
      <c r="L61" s="119"/>
      <c r="M61" s="119"/>
      <c r="N61" s="119"/>
      <c r="O61" s="119"/>
      <c r="P61" s="119"/>
    </row>
    <row r="62" spans="1:20">
      <c r="A62" s="39" t="s">
        <v>914</v>
      </c>
    </row>
    <row r="65" spans="1:20" ht="17.25" thickBot="1">
      <c r="C65" s="118"/>
      <c r="D65" s="119"/>
      <c r="E65" s="119"/>
      <c r="F65" s="119"/>
      <c r="G65" s="119"/>
      <c r="H65" s="119"/>
      <c r="I65" s="119"/>
      <c r="J65" s="119"/>
      <c r="K65" s="119"/>
      <c r="L65" s="119"/>
      <c r="M65" s="119"/>
      <c r="N65" s="119"/>
      <c r="O65" s="119"/>
      <c r="P65" s="119"/>
      <c r="Q65" s="119"/>
      <c r="T65" s="6" t="s">
        <v>24</v>
      </c>
    </row>
    <row r="66" spans="1:20" ht="18" customHeight="1">
      <c r="B66" s="628"/>
      <c r="C66" s="678"/>
      <c r="D66" s="630" t="s">
        <v>570</v>
      </c>
      <c r="E66" s="631"/>
      <c r="F66" s="631"/>
      <c r="G66" s="631"/>
      <c r="H66" s="630" t="s">
        <v>426</v>
      </c>
      <c r="I66" s="631"/>
      <c r="J66" s="631"/>
      <c r="K66" s="631"/>
      <c r="L66" s="631"/>
      <c r="M66" s="631"/>
      <c r="N66" s="631"/>
      <c r="O66" s="631"/>
      <c r="P66" s="670" t="s">
        <v>647</v>
      </c>
      <c r="Q66" s="630" t="s">
        <v>354</v>
      </c>
      <c r="R66" s="631"/>
      <c r="S66" s="630" t="s">
        <v>355</v>
      </c>
      <c r="T66" s="632"/>
    </row>
    <row r="67" spans="1:20" ht="50.25" thickBot="1">
      <c r="B67" s="629"/>
      <c r="C67" s="679"/>
      <c r="D67" s="315" t="s">
        <v>679</v>
      </c>
      <c r="E67" s="125" t="s">
        <v>680</v>
      </c>
      <c r="F67" s="122" t="s">
        <v>681</v>
      </c>
      <c r="G67" s="124" t="s">
        <v>651</v>
      </c>
      <c r="H67" s="125" t="s">
        <v>682</v>
      </c>
      <c r="I67" s="122" t="s">
        <v>345</v>
      </c>
      <c r="J67" s="122" t="s">
        <v>652</v>
      </c>
      <c r="K67" s="122" t="s">
        <v>653</v>
      </c>
      <c r="L67" s="122" t="s">
        <v>480</v>
      </c>
      <c r="M67" s="122" t="s">
        <v>466</v>
      </c>
      <c r="N67" s="122" t="s">
        <v>350</v>
      </c>
      <c r="O67" s="124" t="s">
        <v>467</v>
      </c>
      <c r="P67" s="671"/>
      <c r="Q67" s="125" t="s">
        <v>664</v>
      </c>
      <c r="R67" s="124" t="s">
        <v>665</v>
      </c>
      <c r="S67" s="125" t="s">
        <v>666</v>
      </c>
      <c r="T67" s="123" t="s">
        <v>667</v>
      </c>
    </row>
    <row r="68" spans="1:20" ht="24" customHeight="1">
      <c r="B68" s="672" t="s">
        <v>673</v>
      </c>
      <c r="C68" s="673"/>
      <c r="D68" s="260">
        <v>72</v>
      </c>
      <c r="E68" s="131">
        <v>36</v>
      </c>
      <c r="F68" s="128">
        <v>36</v>
      </c>
      <c r="G68" s="130">
        <v>0</v>
      </c>
      <c r="H68" s="131">
        <v>19</v>
      </c>
      <c r="I68" s="128">
        <v>3</v>
      </c>
      <c r="J68" s="128">
        <v>12</v>
      </c>
      <c r="K68" s="128">
        <v>20</v>
      </c>
      <c r="L68" s="128">
        <v>11</v>
      </c>
      <c r="M68" s="128">
        <v>4</v>
      </c>
      <c r="N68" s="128">
        <v>0</v>
      </c>
      <c r="O68" s="128">
        <v>3</v>
      </c>
      <c r="P68" s="130">
        <v>14</v>
      </c>
      <c r="Q68" s="131">
        <v>5</v>
      </c>
      <c r="R68" s="130">
        <v>15</v>
      </c>
      <c r="S68" s="131">
        <v>19</v>
      </c>
      <c r="T68" s="129">
        <v>33</v>
      </c>
    </row>
    <row r="69" spans="1:20" ht="24" customHeight="1">
      <c r="B69" s="674" t="s">
        <v>674</v>
      </c>
      <c r="C69" s="675"/>
      <c r="D69" s="262">
        <v>76</v>
      </c>
      <c r="E69" s="137">
        <v>45</v>
      </c>
      <c r="F69" s="134">
        <v>30</v>
      </c>
      <c r="G69" s="136">
        <v>1</v>
      </c>
      <c r="H69" s="137">
        <v>22</v>
      </c>
      <c r="I69" s="134">
        <v>5</v>
      </c>
      <c r="J69" s="134">
        <v>10</v>
      </c>
      <c r="K69" s="134">
        <v>17</v>
      </c>
      <c r="L69" s="134">
        <v>6</v>
      </c>
      <c r="M69" s="134">
        <v>4</v>
      </c>
      <c r="N69" s="134">
        <v>3</v>
      </c>
      <c r="O69" s="134">
        <v>9</v>
      </c>
      <c r="P69" s="136">
        <v>16</v>
      </c>
      <c r="Q69" s="137">
        <v>7</v>
      </c>
      <c r="R69" s="136">
        <v>10</v>
      </c>
      <c r="S69" s="137">
        <v>21</v>
      </c>
      <c r="T69" s="135">
        <v>37</v>
      </c>
    </row>
    <row r="70" spans="1:20" ht="24" customHeight="1">
      <c r="B70" s="674" t="s">
        <v>675</v>
      </c>
      <c r="C70" s="675"/>
      <c r="D70" s="262">
        <v>1</v>
      </c>
      <c r="E70" s="137">
        <v>1</v>
      </c>
      <c r="F70" s="134">
        <v>0</v>
      </c>
      <c r="G70" s="136">
        <v>0</v>
      </c>
      <c r="H70" s="137">
        <v>0</v>
      </c>
      <c r="I70" s="134">
        <v>0</v>
      </c>
      <c r="J70" s="134">
        <v>0</v>
      </c>
      <c r="K70" s="134">
        <v>0</v>
      </c>
      <c r="L70" s="134">
        <v>0</v>
      </c>
      <c r="M70" s="134">
        <v>0</v>
      </c>
      <c r="N70" s="134">
        <v>1</v>
      </c>
      <c r="O70" s="134">
        <v>0</v>
      </c>
      <c r="P70" s="136">
        <v>0</v>
      </c>
      <c r="Q70" s="137">
        <v>0</v>
      </c>
      <c r="R70" s="136">
        <v>0</v>
      </c>
      <c r="S70" s="137">
        <v>0</v>
      </c>
      <c r="T70" s="135">
        <v>1</v>
      </c>
    </row>
    <row r="71" spans="1:20" ht="24" customHeight="1">
      <c r="B71" s="674" t="s">
        <v>676</v>
      </c>
      <c r="C71" s="675"/>
      <c r="D71" s="262">
        <v>35</v>
      </c>
      <c r="E71" s="137">
        <v>21</v>
      </c>
      <c r="F71" s="134">
        <v>12</v>
      </c>
      <c r="G71" s="136">
        <v>2</v>
      </c>
      <c r="H71" s="137">
        <v>15</v>
      </c>
      <c r="I71" s="134">
        <v>2</v>
      </c>
      <c r="J71" s="134">
        <v>4</v>
      </c>
      <c r="K71" s="134">
        <v>6</v>
      </c>
      <c r="L71" s="134">
        <v>0</v>
      </c>
      <c r="M71" s="134">
        <v>7</v>
      </c>
      <c r="N71" s="134">
        <v>0</v>
      </c>
      <c r="O71" s="134">
        <v>1</v>
      </c>
      <c r="P71" s="136">
        <v>8</v>
      </c>
      <c r="Q71" s="137">
        <v>5</v>
      </c>
      <c r="R71" s="136">
        <v>8</v>
      </c>
      <c r="S71" s="137">
        <v>8</v>
      </c>
      <c r="T71" s="135">
        <v>22</v>
      </c>
    </row>
    <row r="72" spans="1:20" ht="24" customHeight="1">
      <c r="B72" s="674" t="s">
        <v>677</v>
      </c>
      <c r="C72" s="675"/>
      <c r="D72" s="262">
        <v>12</v>
      </c>
      <c r="E72" s="137">
        <v>3</v>
      </c>
      <c r="F72" s="134">
        <v>8</v>
      </c>
      <c r="G72" s="136">
        <v>1</v>
      </c>
      <c r="H72" s="137">
        <v>3</v>
      </c>
      <c r="I72" s="134">
        <v>0</v>
      </c>
      <c r="J72" s="134">
        <v>2</v>
      </c>
      <c r="K72" s="134">
        <v>3</v>
      </c>
      <c r="L72" s="134">
        <v>1</v>
      </c>
      <c r="M72" s="134">
        <v>0</v>
      </c>
      <c r="N72" s="134">
        <v>1</v>
      </c>
      <c r="O72" s="134">
        <v>2</v>
      </c>
      <c r="P72" s="136">
        <v>3</v>
      </c>
      <c r="Q72" s="137">
        <v>0</v>
      </c>
      <c r="R72" s="136">
        <v>3</v>
      </c>
      <c r="S72" s="137">
        <v>1</v>
      </c>
      <c r="T72" s="135">
        <v>11</v>
      </c>
    </row>
    <row r="73" spans="1:20" ht="24" customHeight="1" thickBot="1">
      <c r="B73" s="676" t="s">
        <v>678</v>
      </c>
      <c r="C73" s="677"/>
      <c r="D73" s="264">
        <v>19</v>
      </c>
      <c r="E73" s="143">
        <v>7</v>
      </c>
      <c r="F73" s="140">
        <v>11</v>
      </c>
      <c r="G73" s="142">
        <v>1</v>
      </c>
      <c r="H73" s="143">
        <v>3</v>
      </c>
      <c r="I73" s="140">
        <v>0</v>
      </c>
      <c r="J73" s="140">
        <v>0</v>
      </c>
      <c r="K73" s="140">
        <v>7</v>
      </c>
      <c r="L73" s="140">
        <v>2</v>
      </c>
      <c r="M73" s="140">
        <v>3</v>
      </c>
      <c r="N73" s="140">
        <v>2</v>
      </c>
      <c r="O73" s="140">
        <v>2</v>
      </c>
      <c r="P73" s="142">
        <v>1</v>
      </c>
      <c r="Q73" s="143">
        <v>0</v>
      </c>
      <c r="R73" s="142">
        <v>5</v>
      </c>
      <c r="S73" s="143">
        <v>1</v>
      </c>
      <c r="T73" s="141">
        <v>11</v>
      </c>
    </row>
    <row r="75" spans="1:20">
      <c r="A75" s="39" t="s">
        <v>915</v>
      </c>
    </row>
    <row r="78" spans="1:20" ht="17.25" thickBot="1">
      <c r="C78" s="118"/>
      <c r="D78" s="119"/>
      <c r="E78" s="119"/>
      <c r="F78" s="119"/>
      <c r="G78" s="119"/>
      <c r="H78" s="119"/>
      <c r="I78" s="119"/>
      <c r="J78" s="119"/>
      <c r="K78" s="119"/>
      <c r="L78" s="119"/>
      <c r="M78" s="119"/>
      <c r="N78" s="119"/>
      <c r="O78" s="119"/>
      <c r="P78" s="119"/>
      <c r="Q78" s="119"/>
      <c r="T78" s="6" t="s">
        <v>24</v>
      </c>
    </row>
    <row r="79" spans="1:20" ht="18" customHeight="1">
      <c r="B79" s="628"/>
      <c r="C79" s="678"/>
      <c r="D79" s="630" t="s">
        <v>570</v>
      </c>
      <c r="E79" s="631"/>
      <c r="F79" s="631"/>
      <c r="G79" s="631"/>
      <c r="H79" s="630" t="s">
        <v>426</v>
      </c>
      <c r="I79" s="631"/>
      <c r="J79" s="631"/>
      <c r="K79" s="631"/>
      <c r="L79" s="631"/>
      <c r="M79" s="631"/>
      <c r="N79" s="631"/>
      <c r="O79" s="631"/>
      <c r="P79" s="670" t="s">
        <v>689</v>
      </c>
      <c r="Q79" s="630" t="s">
        <v>354</v>
      </c>
      <c r="R79" s="631"/>
      <c r="S79" s="630" t="s">
        <v>355</v>
      </c>
      <c r="T79" s="632"/>
    </row>
    <row r="80" spans="1:20" ht="50.25" thickBot="1">
      <c r="B80" s="629"/>
      <c r="C80" s="679"/>
      <c r="D80" s="315" t="s">
        <v>685</v>
      </c>
      <c r="E80" s="125" t="s">
        <v>686</v>
      </c>
      <c r="F80" s="122" t="s">
        <v>687</v>
      </c>
      <c r="G80" s="124" t="s">
        <v>587</v>
      </c>
      <c r="H80" s="125" t="s">
        <v>682</v>
      </c>
      <c r="I80" s="122" t="s">
        <v>345</v>
      </c>
      <c r="J80" s="122" t="s">
        <v>683</v>
      </c>
      <c r="K80" s="122" t="s">
        <v>653</v>
      </c>
      <c r="L80" s="122" t="s">
        <v>465</v>
      </c>
      <c r="M80" s="122" t="s">
        <v>684</v>
      </c>
      <c r="N80" s="122" t="s">
        <v>350</v>
      </c>
      <c r="O80" s="124" t="s">
        <v>467</v>
      </c>
      <c r="P80" s="671"/>
      <c r="Q80" s="125" t="s">
        <v>664</v>
      </c>
      <c r="R80" s="124" t="s">
        <v>665</v>
      </c>
      <c r="S80" s="125" t="s">
        <v>666</v>
      </c>
      <c r="T80" s="123" t="s">
        <v>688</v>
      </c>
    </row>
    <row r="81" spans="2:20" ht="24" customHeight="1">
      <c r="B81" s="672" t="s">
        <v>673</v>
      </c>
      <c r="C81" s="673"/>
      <c r="D81" s="260">
        <v>27</v>
      </c>
      <c r="E81" s="131">
        <v>20</v>
      </c>
      <c r="F81" s="128">
        <v>7</v>
      </c>
      <c r="G81" s="130">
        <v>0</v>
      </c>
      <c r="H81" s="131">
        <v>16</v>
      </c>
      <c r="I81" s="128">
        <v>1</v>
      </c>
      <c r="J81" s="128">
        <v>1</v>
      </c>
      <c r="K81" s="128">
        <v>5</v>
      </c>
      <c r="L81" s="128">
        <v>2</v>
      </c>
      <c r="M81" s="128">
        <v>1</v>
      </c>
      <c r="N81" s="128">
        <v>0</v>
      </c>
      <c r="O81" s="128">
        <v>1</v>
      </c>
      <c r="P81" s="130">
        <v>10</v>
      </c>
      <c r="Q81" s="131">
        <v>1</v>
      </c>
      <c r="R81" s="130">
        <v>6</v>
      </c>
      <c r="S81" s="131">
        <v>4</v>
      </c>
      <c r="T81" s="129">
        <v>16</v>
      </c>
    </row>
    <row r="82" spans="2:20" ht="24" customHeight="1">
      <c r="B82" s="674" t="s">
        <v>674</v>
      </c>
      <c r="C82" s="675"/>
      <c r="D82" s="262">
        <v>66</v>
      </c>
      <c r="E82" s="137">
        <v>36</v>
      </c>
      <c r="F82" s="134">
        <v>30</v>
      </c>
      <c r="G82" s="136">
        <v>0</v>
      </c>
      <c r="H82" s="137">
        <v>14</v>
      </c>
      <c r="I82" s="134">
        <v>5</v>
      </c>
      <c r="J82" s="134">
        <v>11</v>
      </c>
      <c r="K82" s="134">
        <v>18</v>
      </c>
      <c r="L82" s="134">
        <v>7</v>
      </c>
      <c r="M82" s="134">
        <v>4</v>
      </c>
      <c r="N82" s="134">
        <v>2</v>
      </c>
      <c r="O82" s="134">
        <v>5</v>
      </c>
      <c r="P82" s="136">
        <v>12</v>
      </c>
      <c r="Q82" s="137">
        <v>7</v>
      </c>
      <c r="R82" s="136">
        <v>7</v>
      </c>
      <c r="S82" s="137">
        <v>20</v>
      </c>
      <c r="T82" s="135">
        <v>26</v>
      </c>
    </row>
    <row r="83" spans="2:20" ht="24" customHeight="1">
      <c r="B83" s="674" t="s">
        <v>675</v>
      </c>
      <c r="C83" s="675"/>
      <c r="D83" s="262">
        <v>4</v>
      </c>
      <c r="E83" s="137">
        <v>3</v>
      </c>
      <c r="F83" s="134">
        <v>1</v>
      </c>
      <c r="G83" s="136">
        <v>0</v>
      </c>
      <c r="H83" s="137">
        <v>1</v>
      </c>
      <c r="I83" s="134">
        <v>0</v>
      </c>
      <c r="J83" s="134">
        <v>2</v>
      </c>
      <c r="K83" s="134">
        <v>0</v>
      </c>
      <c r="L83" s="134">
        <v>0</v>
      </c>
      <c r="M83" s="134">
        <v>0</v>
      </c>
      <c r="N83" s="134">
        <v>1</v>
      </c>
      <c r="O83" s="134">
        <v>0</v>
      </c>
      <c r="P83" s="136">
        <v>0</v>
      </c>
      <c r="Q83" s="137">
        <v>1</v>
      </c>
      <c r="R83" s="136">
        <v>0</v>
      </c>
      <c r="S83" s="137">
        <v>1</v>
      </c>
      <c r="T83" s="135">
        <v>3</v>
      </c>
    </row>
    <row r="84" spans="2:20" ht="24" customHeight="1">
      <c r="B84" s="674" t="s">
        <v>676</v>
      </c>
      <c r="C84" s="675"/>
      <c r="D84" s="262">
        <v>69</v>
      </c>
      <c r="E84" s="137">
        <v>35</v>
      </c>
      <c r="F84" s="134">
        <v>31</v>
      </c>
      <c r="G84" s="136">
        <v>3</v>
      </c>
      <c r="H84" s="137">
        <v>21</v>
      </c>
      <c r="I84" s="134">
        <v>4</v>
      </c>
      <c r="J84" s="134">
        <v>10</v>
      </c>
      <c r="K84" s="134">
        <v>16</v>
      </c>
      <c r="L84" s="134">
        <v>6</v>
      </c>
      <c r="M84" s="134">
        <v>7</v>
      </c>
      <c r="N84" s="134">
        <v>1</v>
      </c>
      <c r="O84" s="134">
        <v>4</v>
      </c>
      <c r="P84" s="136">
        <v>14</v>
      </c>
      <c r="Q84" s="137">
        <v>8</v>
      </c>
      <c r="R84" s="136">
        <v>14</v>
      </c>
      <c r="S84" s="137">
        <v>18</v>
      </c>
      <c r="T84" s="135">
        <v>38</v>
      </c>
    </row>
    <row r="85" spans="2:20" ht="24" customHeight="1">
      <c r="B85" s="674" t="s">
        <v>677</v>
      </c>
      <c r="C85" s="675"/>
      <c r="D85" s="262">
        <v>17</v>
      </c>
      <c r="E85" s="137">
        <v>7</v>
      </c>
      <c r="F85" s="134">
        <v>9</v>
      </c>
      <c r="G85" s="136">
        <v>1</v>
      </c>
      <c r="H85" s="137">
        <v>5</v>
      </c>
      <c r="I85" s="134">
        <v>0</v>
      </c>
      <c r="J85" s="134">
        <v>1</v>
      </c>
      <c r="K85" s="134">
        <v>4</v>
      </c>
      <c r="L85" s="134">
        <v>2</v>
      </c>
      <c r="M85" s="134">
        <v>1</v>
      </c>
      <c r="N85" s="134">
        <v>1</v>
      </c>
      <c r="O85" s="134">
        <v>3</v>
      </c>
      <c r="P85" s="136">
        <v>5</v>
      </c>
      <c r="Q85" s="137">
        <v>0</v>
      </c>
      <c r="R85" s="136">
        <v>6</v>
      </c>
      <c r="S85" s="137">
        <v>5</v>
      </c>
      <c r="T85" s="135">
        <v>11</v>
      </c>
    </row>
    <row r="86" spans="2:20" ht="24" customHeight="1" thickBot="1">
      <c r="B86" s="676" t="s">
        <v>678</v>
      </c>
      <c r="C86" s="677"/>
      <c r="D86" s="264">
        <v>26</v>
      </c>
      <c r="E86" s="143">
        <v>11</v>
      </c>
      <c r="F86" s="140">
        <v>15</v>
      </c>
      <c r="G86" s="142">
        <v>0</v>
      </c>
      <c r="H86" s="143">
        <v>5</v>
      </c>
      <c r="I86" s="140">
        <v>0</v>
      </c>
      <c r="J86" s="140">
        <v>1</v>
      </c>
      <c r="K86" s="140">
        <v>10</v>
      </c>
      <c r="L86" s="140">
        <v>2</v>
      </c>
      <c r="M86" s="140">
        <v>2</v>
      </c>
      <c r="N86" s="140">
        <v>2</v>
      </c>
      <c r="O86" s="140">
        <v>4</v>
      </c>
      <c r="P86" s="142">
        <v>1</v>
      </c>
      <c r="Q86" s="143">
        <v>0</v>
      </c>
      <c r="R86" s="142">
        <v>8</v>
      </c>
      <c r="S86" s="143">
        <v>2</v>
      </c>
      <c r="T86" s="141">
        <v>18</v>
      </c>
    </row>
  </sheetData>
  <mergeCells count="58">
    <mergeCell ref="B15:B18"/>
    <mergeCell ref="B19:B22"/>
    <mergeCell ref="B9:C10"/>
    <mergeCell ref="D9:G9"/>
    <mergeCell ref="H9:O9"/>
    <mergeCell ref="P9:P10"/>
    <mergeCell ref="B11:B14"/>
    <mergeCell ref="B86:C86"/>
    <mergeCell ref="B73:C73"/>
    <mergeCell ref="B70:C70"/>
    <mergeCell ref="B71:C71"/>
    <mergeCell ref="B72:C72"/>
    <mergeCell ref="B79:C80"/>
    <mergeCell ref="B81:C81"/>
    <mergeCell ref="B82:C82"/>
    <mergeCell ref="B83:C83"/>
    <mergeCell ref="B84:C84"/>
    <mergeCell ref="B85:C85"/>
    <mergeCell ref="D26:G26"/>
    <mergeCell ref="H26:O26"/>
    <mergeCell ref="P26:P27"/>
    <mergeCell ref="B26:C27"/>
    <mergeCell ref="B28:B31"/>
    <mergeCell ref="B34:C35"/>
    <mergeCell ref="D34:G34"/>
    <mergeCell ref="H34:O34"/>
    <mergeCell ref="P34:P35"/>
    <mergeCell ref="B36:B39"/>
    <mergeCell ref="Q53:R53"/>
    <mergeCell ref="S53:T53"/>
    <mergeCell ref="H53:O53"/>
    <mergeCell ref="P53:P54"/>
    <mergeCell ref="B42:C43"/>
    <mergeCell ref="D42:G42"/>
    <mergeCell ref="H42:O42"/>
    <mergeCell ref="P42:P43"/>
    <mergeCell ref="B44:B47"/>
    <mergeCell ref="B53:C54"/>
    <mergeCell ref="B55:C55"/>
    <mergeCell ref="B56:C56"/>
    <mergeCell ref="B57:C57"/>
    <mergeCell ref="D53:G53"/>
    <mergeCell ref="B58:C58"/>
    <mergeCell ref="B59:C59"/>
    <mergeCell ref="B60:C60"/>
    <mergeCell ref="B66:C67"/>
    <mergeCell ref="D66:G66"/>
    <mergeCell ref="Q66:R66"/>
    <mergeCell ref="S66:T66"/>
    <mergeCell ref="B68:C68"/>
    <mergeCell ref="B69:C69"/>
    <mergeCell ref="H66:O66"/>
    <mergeCell ref="P66:P67"/>
    <mergeCell ref="D79:G79"/>
    <mergeCell ref="H79:O79"/>
    <mergeCell ref="P79:P80"/>
    <mergeCell ref="Q79:R79"/>
    <mergeCell ref="S79:T79"/>
  </mergeCells>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2EC7-4761-4355-84CB-F9EAD2DECFD4}">
  <dimension ref="A1:M179"/>
  <sheetViews>
    <sheetView showGridLines="0" topLeftCell="A82" zoomScale="25" zoomScaleNormal="25" workbookViewId="0">
      <selection activeCell="I126" sqref="I126"/>
    </sheetView>
  </sheetViews>
  <sheetFormatPr defaultColWidth="8.625" defaultRowHeight="16.5"/>
  <cols>
    <col min="1" max="1" width="2.625" style="39" customWidth="1"/>
    <col min="2" max="2" width="4.625" style="39" customWidth="1"/>
    <col min="3" max="3" width="20.25" style="39" bestFit="1" customWidth="1"/>
    <col min="4" max="13" width="20.625" style="39" customWidth="1"/>
    <col min="14" max="16" width="11.625" style="39" customWidth="1"/>
    <col min="17" max="17" width="12" style="39" bestFit="1" customWidth="1"/>
    <col min="18" max="16384" width="8.625" style="39"/>
  </cols>
  <sheetData>
    <row r="1" spans="1:6">
      <c r="A1" s="39" t="s">
        <v>916</v>
      </c>
    </row>
    <row r="2" spans="1:6">
      <c r="A2" s="39" t="s">
        <v>1346</v>
      </c>
    </row>
    <row r="5" spans="1:6" ht="17.25" thickBot="1">
      <c r="A5" s="39" t="s">
        <v>937</v>
      </c>
    </row>
    <row r="6" spans="1:6" ht="31.5" customHeight="1" thickBot="1">
      <c r="B6" s="709"/>
      <c r="C6" s="710"/>
      <c r="D6" s="478" t="s">
        <v>1326</v>
      </c>
      <c r="E6" s="475" t="s">
        <v>917</v>
      </c>
      <c r="F6" s="476" t="s">
        <v>1323</v>
      </c>
    </row>
    <row r="7" spans="1:6" ht="24" customHeight="1" thickBot="1">
      <c r="B7" s="711" t="s">
        <v>918</v>
      </c>
      <c r="C7" s="712"/>
      <c r="D7" s="479">
        <v>3302200.06</v>
      </c>
      <c r="E7" s="527">
        <v>3.3825692587333434</v>
      </c>
      <c r="F7" s="477">
        <v>111699.20409143402</v>
      </c>
    </row>
    <row r="8" spans="1:6" ht="24" customHeight="1">
      <c r="B8" s="707" t="s">
        <v>919</v>
      </c>
      <c r="C8" s="130" t="s">
        <v>920</v>
      </c>
      <c r="D8" s="480">
        <v>299347.90000000002</v>
      </c>
      <c r="E8" s="528">
        <v>4.3843069873997713</v>
      </c>
      <c r="F8" s="261">
        <v>13124.330896334481</v>
      </c>
    </row>
    <row r="9" spans="1:6" ht="24" customHeight="1">
      <c r="B9" s="707"/>
      <c r="C9" s="136" t="s">
        <v>921</v>
      </c>
      <c r="D9" s="421">
        <v>36525.24</v>
      </c>
      <c r="E9" s="529">
        <v>8.8000000000000007</v>
      </c>
      <c r="F9" s="263">
        <v>3214.2211200000002</v>
      </c>
    </row>
    <row r="10" spans="1:6" ht="24" customHeight="1">
      <c r="B10" s="707"/>
      <c r="C10" s="136" t="s">
        <v>922</v>
      </c>
      <c r="D10" s="421">
        <v>72143.929999999993</v>
      </c>
      <c r="E10" s="529" t="s">
        <v>1123</v>
      </c>
      <c r="F10" s="263" t="s">
        <v>49</v>
      </c>
    </row>
    <row r="11" spans="1:6" ht="24" customHeight="1">
      <c r="B11" s="707"/>
      <c r="C11" s="136" t="s">
        <v>923</v>
      </c>
      <c r="D11" s="421">
        <v>317082.37</v>
      </c>
      <c r="E11" s="529">
        <v>3.9648301705953752</v>
      </c>
      <c r="F11" s="263">
        <v>12571.777471398858</v>
      </c>
    </row>
    <row r="12" spans="1:6" ht="24" customHeight="1">
      <c r="B12" s="707"/>
      <c r="C12" s="136" t="s">
        <v>924</v>
      </c>
      <c r="D12" s="421">
        <v>144329.07999999999</v>
      </c>
      <c r="E12" s="529" t="s">
        <v>1123</v>
      </c>
      <c r="F12" s="263" t="s">
        <v>49</v>
      </c>
    </row>
    <row r="13" spans="1:6" ht="24" customHeight="1">
      <c r="B13" s="707"/>
      <c r="C13" s="136" t="s">
        <v>925</v>
      </c>
      <c r="D13" s="421">
        <v>33755.32</v>
      </c>
      <c r="E13" s="529" t="s">
        <v>1123</v>
      </c>
      <c r="F13" s="263" t="s">
        <v>49</v>
      </c>
    </row>
    <row r="14" spans="1:6" ht="24" customHeight="1">
      <c r="B14" s="707"/>
      <c r="C14" s="136" t="s">
        <v>926</v>
      </c>
      <c r="D14" s="421">
        <v>79746.91</v>
      </c>
      <c r="E14" s="529">
        <v>5.4054054054054053</v>
      </c>
      <c r="F14" s="263">
        <v>4310.6437837837839</v>
      </c>
    </row>
    <row r="15" spans="1:6" ht="24" customHeight="1">
      <c r="B15" s="707"/>
      <c r="C15" s="136" t="s">
        <v>927</v>
      </c>
      <c r="D15" s="421">
        <v>197187.71</v>
      </c>
      <c r="E15" s="529">
        <v>2.9525717032526835</v>
      </c>
      <c r="F15" s="263">
        <v>5822.1085277519624</v>
      </c>
    </row>
    <row r="16" spans="1:6" ht="24" customHeight="1" thickBot="1">
      <c r="B16" s="708"/>
      <c r="C16" s="142" t="s">
        <v>928</v>
      </c>
      <c r="D16" s="415">
        <v>119507.1</v>
      </c>
      <c r="E16" s="530">
        <v>6.11522478277295</v>
      </c>
      <c r="F16" s="265">
        <v>7308.1277963732518</v>
      </c>
    </row>
    <row r="17" spans="1:6" ht="24" customHeight="1">
      <c r="B17" s="707" t="s">
        <v>929</v>
      </c>
      <c r="C17" s="130" t="s">
        <v>930</v>
      </c>
      <c r="D17" s="480">
        <v>158810.62</v>
      </c>
      <c r="E17" s="528">
        <v>2.4134085763525155</v>
      </c>
      <c r="F17" s="261">
        <v>3832.7491232386033</v>
      </c>
    </row>
    <row r="18" spans="1:6" ht="24" customHeight="1">
      <c r="B18" s="707"/>
      <c r="C18" s="136" t="s">
        <v>931</v>
      </c>
      <c r="D18" s="421">
        <v>122152.64</v>
      </c>
      <c r="E18" s="529">
        <v>3.3986928104575163</v>
      </c>
      <c r="F18" s="263">
        <v>4151.5929934640517</v>
      </c>
    </row>
    <row r="19" spans="1:6" ht="24" customHeight="1">
      <c r="B19" s="707"/>
      <c r="C19" s="136" t="s">
        <v>932</v>
      </c>
      <c r="D19" s="421">
        <v>194992.56</v>
      </c>
      <c r="E19" s="529" t="s">
        <v>1123</v>
      </c>
      <c r="F19" s="263" t="s">
        <v>1123</v>
      </c>
    </row>
    <row r="20" spans="1:6" ht="24" customHeight="1">
      <c r="B20" s="707"/>
      <c r="C20" s="136" t="s">
        <v>933</v>
      </c>
      <c r="D20" s="421">
        <v>61345.33</v>
      </c>
      <c r="E20" s="529" t="s">
        <v>49</v>
      </c>
      <c r="F20" s="263" t="s">
        <v>49</v>
      </c>
    </row>
    <row r="21" spans="1:6" ht="24" customHeight="1">
      <c r="B21" s="707"/>
      <c r="C21" s="136" t="s">
        <v>934</v>
      </c>
      <c r="D21" s="421">
        <v>164423.59</v>
      </c>
      <c r="E21" s="529">
        <v>2.2999999999999998</v>
      </c>
      <c r="F21" s="263">
        <v>3781.7425699999999</v>
      </c>
    </row>
    <row r="22" spans="1:6" ht="24" customHeight="1">
      <c r="B22" s="707"/>
      <c r="C22" s="136" t="s">
        <v>935</v>
      </c>
      <c r="D22" s="421">
        <v>631198.37</v>
      </c>
      <c r="E22" s="529">
        <v>1.2873730690890708</v>
      </c>
      <c r="F22" s="263">
        <v>8125.8778279091885</v>
      </c>
    </row>
    <row r="23" spans="1:6" ht="24" customHeight="1" thickBot="1">
      <c r="B23" s="708"/>
      <c r="C23" s="142" t="s">
        <v>936</v>
      </c>
      <c r="D23" s="415">
        <v>45175.76</v>
      </c>
      <c r="E23" s="530">
        <v>1.2466843501326259</v>
      </c>
      <c r="F23" s="265">
        <v>563.19912997347478</v>
      </c>
    </row>
    <row r="25" spans="1:6" ht="17.25" thickBot="1">
      <c r="A25" s="39" t="s">
        <v>1129</v>
      </c>
    </row>
    <row r="26" spans="1:6" ht="33.75" thickBot="1">
      <c r="B26" s="718"/>
      <c r="C26" s="719"/>
      <c r="D26" s="478" t="s">
        <v>1326</v>
      </c>
      <c r="E26" s="475" t="s">
        <v>917</v>
      </c>
      <c r="F26" s="476" t="s">
        <v>1323</v>
      </c>
    </row>
    <row r="27" spans="1:6" ht="24" customHeight="1" thickBot="1">
      <c r="B27" s="720" t="s">
        <v>918</v>
      </c>
      <c r="C27" s="721"/>
      <c r="D27" s="479">
        <v>3302200.06</v>
      </c>
      <c r="E27" s="527">
        <v>3.3825692587333434</v>
      </c>
      <c r="F27" s="477">
        <v>111699.20409143402</v>
      </c>
    </row>
    <row r="28" spans="1:6" ht="24" customHeight="1">
      <c r="B28" s="722" t="s">
        <v>1131</v>
      </c>
      <c r="C28" s="130" t="s">
        <v>919</v>
      </c>
      <c r="D28" s="480">
        <v>1299625.56</v>
      </c>
      <c r="E28" s="528">
        <v>3.9731956558476718</v>
      </c>
      <c r="F28" s="261">
        <v>51636.666292205977</v>
      </c>
    </row>
    <row r="29" spans="1:6" ht="24" customHeight="1">
      <c r="B29" s="707"/>
      <c r="C29" s="136" t="s">
        <v>1130</v>
      </c>
      <c r="D29" s="421">
        <v>1378098.8699999999</v>
      </c>
      <c r="E29" s="529">
        <v>1.7085378013255395</v>
      </c>
      <c r="F29" s="263">
        <v>23545.340133590104</v>
      </c>
    </row>
    <row r="30" spans="1:6" ht="24" customHeight="1" thickBot="1">
      <c r="B30" s="708"/>
      <c r="C30" s="142" t="s">
        <v>71</v>
      </c>
      <c r="D30" s="415" t="s">
        <v>49</v>
      </c>
      <c r="E30" s="530" t="s">
        <v>49</v>
      </c>
      <c r="F30" s="265" t="s">
        <v>49</v>
      </c>
    </row>
    <row r="31" spans="1:6" ht="24" customHeight="1">
      <c r="B31" s="713" t="s">
        <v>1132</v>
      </c>
      <c r="C31" s="130" t="s">
        <v>614</v>
      </c>
      <c r="D31" s="480">
        <v>2838485.5194896674</v>
      </c>
      <c r="E31" s="528">
        <v>3.8708912361265311</v>
      </c>
      <c r="F31" s="261">
        <v>109874.68721264618</v>
      </c>
    </row>
    <row r="32" spans="1:6" ht="24" customHeight="1">
      <c r="B32" s="714"/>
      <c r="C32" s="136" t="s">
        <v>615</v>
      </c>
      <c r="D32" s="421" t="s">
        <v>49</v>
      </c>
      <c r="E32" s="529" t="s">
        <v>49</v>
      </c>
      <c r="F32" s="263" t="s">
        <v>49</v>
      </c>
    </row>
    <row r="33" spans="1:13" ht="24" customHeight="1">
      <c r="B33" s="714"/>
      <c r="C33" s="136" t="s">
        <v>616</v>
      </c>
      <c r="D33" s="421">
        <v>302.08966036517347</v>
      </c>
      <c r="E33" s="529">
        <v>0.96277665995975847</v>
      </c>
      <c r="F33" s="263">
        <v>2.9084487421475957</v>
      </c>
    </row>
    <row r="34" spans="1:13" ht="24" customHeight="1">
      <c r="B34" s="714"/>
      <c r="C34" s="136" t="s">
        <v>617</v>
      </c>
      <c r="D34" s="421">
        <v>5657.0913230934057</v>
      </c>
      <c r="E34" s="529">
        <v>3.1240061294706107</v>
      </c>
      <c r="F34" s="263">
        <v>176.72787968318806</v>
      </c>
    </row>
    <row r="35" spans="1:13" ht="24" customHeight="1">
      <c r="B35" s="714"/>
      <c r="C35" s="136" t="s">
        <v>618</v>
      </c>
      <c r="D35" s="421">
        <v>17040.4082920654</v>
      </c>
      <c r="E35" s="529">
        <v>1.3182562386427015</v>
      </c>
      <c r="F35" s="263">
        <v>224.63624540034033</v>
      </c>
    </row>
    <row r="36" spans="1:13" ht="24" customHeight="1">
      <c r="B36" s="714"/>
      <c r="C36" s="136" t="s">
        <v>619</v>
      </c>
      <c r="D36" s="421" t="s">
        <v>49</v>
      </c>
      <c r="E36" s="529" t="s">
        <v>49</v>
      </c>
      <c r="F36" s="263" t="s">
        <v>49</v>
      </c>
    </row>
    <row r="37" spans="1:13" ht="24" customHeight="1">
      <c r="B37" s="714"/>
      <c r="C37" s="136" t="s">
        <v>620</v>
      </c>
      <c r="D37" s="421" t="s">
        <v>49</v>
      </c>
      <c r="E37" s="529" t="s">
        <v>49</v>
      </c>
      <c r="F37" s="263" t="s">
        <v>49</v>
      </c>
    </row>
    <row r="38" spans="1:13" ht="24" customHeight="1">
      <c r="B38" s="714"/>
      <c r="C38" s="136" t="s">
        <v>74</v>
      </c>
      <c r="D38" s="421" t="s">
        <v>49</v>
      </c>
      <c r="E38" s="529" t="s">
        <v>49</v>
      </c>
      <c r="F38" s="263" t="s">
        <v>49</v>
      </c>
    </row>
    <row r="39" spans="1:13" ht="24" customHeight="1" thickBot="1">
      <c r="B39" s="716" t="s">
        <v>1133</v>
      </c>
      <c r="C39" s="717"/>
      <c r="D39" s="415">
        <v>20575</v>
      </c>
      <c r="E39" s="530">
        <v>3.753195625759417</v>
      </c>
      <c r="F39" s="265">
        <v>772.22</v>
      </c>
    </row>
    <row r="41" spans="1:13" ht="17.25" thickBot="1">
      <c r="A41" s="39" t="s">
        <v>1343</v>
      </c>
      <c r="M41" s="284" t="s">
        <v>28</v>
      </c>
    </row>
    <row r="42" spans="1:13" ht="17.25" thickBot="1">
      <c r="B42" s="723"/>
      <c r="C42" s="724"/>
      <c r="D42" s="482" t="s">
        <v>938</v>
      </c>
      <c r="E42" s="483" t="s">
        <v>939</v>
      </c>
      <c r="F42" s="483" t="s">
        <v>940</v>
      </c>
      <c r="G42" s="483" t="s">
        <v>941</v>
      </c>
      <c r="H42" s="483" t="s">
        <v>942</v>
      </c>
      <c r="I42" s="483" t="s">
        <v>943</v>
      </c>
      <c r="J42" s="483" t="s">
        <v>944</v>
      </c>
      <c r="K42" s="483" t="s">
        <v>945</v>
      </c>
      <c r="L42" s="483" t="s">
        <v>946</v>
      </c>
      <c r="M42" s="484" t="s">
        <v>947</v>
      </c>
    </row>
    <row r="43" spans="1:13" ht="24" customHeight="1" thickBot="1">
      <c r="B43" s="725" t="s">
        <v>948</v>
      </c>
      <c r="C43" s="724"/>
      <c r="D43" s="485">
        <v>10.199999999999999</v>
      </c>
      <c r="E43" s="486">
        <v>11.100000000000001</v>
      </c>
      <c r="F43" s="486">
        <v>11.2</v>
      </c>
      <c r="G43" s="486">
        <v>12.2056</v>
      </c>
      <c r="H43" s="486">
        <v>11.786751579900001</v>
      </c>
      <c r="I43" s="486">
        <v>11.100000000000001</v>
      </c>
      <c r="J43" s="486">
        <v>13</v>
      </c>
      <c r="K43" s="486">
        <v>14.5</v>
      </c>
      <c r="L43" s="486">
        <v>15.3</v>
      </c>
      <c r="M43" s="487">
        <v>11.2</v>
      </c>
    </row>
    <row r="44" spans="1:13" ht="24" customHeight="1">
      <c r="B44" s="726" t="s">
        <v>949</v>
      </c>
      <c r="C44" s="727"/>
      <c r="D44" s="488">
        <v>5.9</v>
      </c>
      <c r="E44" s="166">
        <v>6.7</v>
      </c>
      <c r="F44" s="166">
        <v>7</v>
      </c>
      <c r="G44" s="166">
        <v>7.6284999999999998</v>
      </c>
      <c r="H44" s="166">
        <v>7.0480575605000002</v>
      </c>
      <c r="I44" s="166">
        <v>6.7</v>
      </c>
      <c r="J44" s="166">
        <v>7.2</v>
      </c>
      <c r="K44" s="166">
        <v>7.8</v>
      </c>
      <c r="L44" s="166">
        <v>9.6</v>
      </c>
      <c r="M44" s="167">
        <v>6.9</v>
      </c>
    </row>
    <row r="45" spans="1:13" ht="24" customHeight="1" thickBot="1">
      <c r="B45" s="728" t="s">
        <v>950</v>
      </c>
      <c r="C45" s="729"/>
      <c r="D45" s="283">
        <v>4.3</v>
      </c>
      <c r="E45" s="191">
        <v>4.4000000000000004</v>
      </c>
      <c r="F45" s="191">
        <v>4.2</v>
      </c>
      <c r="G45" s="191">
        <v>4.5770999999999997</v>
      </c>
      <c r="H45" s="191">
        <v>4.7386940194000005</v>
      </c>
      <c r="I45" s="191">
        <v>4.4000000000000004</v>
      </c>
      <c r="J45" s="191">
        <v>5.8</v>
      </c>
      <c r="K45" s="191">
        <v>6.7</v>
      </c>
      <c r="L45" s="191">
        <v>5.8</v>
      </c>
      <c r="M45" s="192">
        <v>4.3</v>
      </c>
    </row>
    <row r="47" spans="1:13">
      <c r="A47" s="39" t="s">
        <v>1347</v>
      </c>
    </row>
    <row r="50" spans="1:6" ht="17.25" thickBot="1">
      <c r="A50" s="39" t="s">
        <v>937</v>
      </c>
    </row>
    <row r="51" spans="1:6" ht="33.75" thickBot="1">
      <c r="B51" s="709"/>
      <c r="C51" s="710"/>
      <c r="D51" s="478" t="s">
        <v>1326</v>
      </c>
      <c r="E51" s="475" t="s">
        <v>1245</v>
      </c>
      <c r="F51" s="476" t="s">
        <v>1324</v>
      </c>
    </row>
    <row r="52" spans="1:6" ht="24" customHeight="1" thickBot="1">
      <c r="B52" s="711" t="s">
        <v>918</v>
      </c>
      <c r="C52" s="712"/>
      <c r="D52" s="479">
        <v>3302200.06</v>
      </c>
      <c r="E52" s="527">
        <v>2.1</v>
      </c>
      <c r="F52" s="477">
        <v>69346.201260000002</v>
      </c>
    </row>
    <row r="53" spans="1:6" ht="24" customHeight="1">
      <c r="B53" s="707" t="s">
        <v>919</v>
      </c>
      <c r="C53" s="130" t="s">
        <v>920</v>
      </c>
      <c r="D53" s="480">
        <v>299347.90000000002</v>
      </c>
      <c r="E53" s="528">
        <v>2.2999999999999998</v>
      </c>
      <c r="F53" s="261">
        <v>6885.0017000000007</v>
      </c>
    </row>
    <row r="54" spans="1:6" ht="24" customHeight="1">
      <c r="B54" s="707"/>
      <c r="C54" s="136" t="s">
        <v>921</v>
      </c>
      <c r="D54" s="421">
        <v>36525.24</v>
      </c>
      <c r="E54" s="529" t="s">
        <v>49</v>
      </c>
      <c r="F54" s="263" t="s">
        <v>49</v>
      </c>
    </row>
    <row r="55" spans="1:6" ht="24" customHeight="1">
      <c r="B55" s="707"/>
      <c r="C55" s="136" t="s">
        <v>922</v>
      </c>
      <c r="D55" s="421">
        <v>72143.929999999993</v>
      </c>
      <c r="E55" s="529" t="s">
        <v>49</v>
      </c>
      <c r="F55" s="263" t="s">
        <v>49</v>
      </c>
    </row>
    <row r="56" spans="1:6" ht="24" customHeight="1">
      <c r="B56" s="707"/>
      <c r="C56" s="136" t="s">
        <v>923</v>
      </c>
      <c r="D56" s="421">
        <v>317082.37</v>
      </c>
      <c r="E56" s="529">
        <v>3</v>
      </c>
      <c r="F56" s="263">
        <v>9512.4711000000007</v>
      </c>
    </row>
    <row r="57" spans="1:6" ht="24" customHeight="1">
      <c r="B57" s="707"/>
      <c r="C57" s="136" t="s">
        <v>924</v>
      </c>
      <c r="D57" s="421">
        <v>144329.07999999999</v>
      </c>
      <c r="E57" s="529" t="s">
        <v>49</v>
      </c>
      <c r="F57" s="263" t="s">
        <v>49</v>
      </c>
    </row>
    <row r="58" spans="1:6" ht="24" customHeight="1">
      <c r="B58" s="707"/>
      <c r="C58" s="136" t="s">
        <v>925</v>
      </c>
      <c r="D58" s="421">
        <v>33755.32</v>
      </c>
      <c r="E58" s="529" t="s">
        <v>49</v>
      </c>
      <c r="F58" s="263" t="s">
        <v>49</v>
      </c>
    </row>
    <row r="59" spans="1:6" ht="24" customHeight="1">
      <c r="B59" s="707"/>
      <c r="C59" s="136" t="s">
        <v>926</v>
      </c>
      <c r="D59" s="421">
        <v>79746.91</v>
      </c>
      <c r="E59" s="529" t="s">
        <v>49</v>
      </c>
      <c r="F59" s="263" t="s">
        <v>49</v>
      </c>
    </row>
    <row r="60" spans="1:6" ht="24" customHeight="1">
      <c r="B60" s="707"/>
      <c r="C60" s="136" t="s">
        <v>927</v>
      </c>
      <c r="D60" s="421">
        <v>197187.71</v>
      </c>
      <c r="E60" s="529">
        <v>1.9</v>
      </c>
      <c r="F60" s="263">
        <v>3746.5664899999997</v>
      </c>
    </row>
    <row r="61" spans="1:6" ht="24" customHeight="1" thickBot="1">
      <c r="B61" s="708"/>
      <c r="C61" s="142" t="s">
        <v>928</v>
      </c>
      <c r="D61" s="415">
        <v>119507.1</v>
      </c>
      <c r="E61" s="530" t="s">
        <v>49</v>
      </c>
      <c r="F61" s="265" t="s">
        <v>49</v>
      </c>
    </row>
    <row r="62" spans="1:6" ht="24" customHeight="1">
      <c r="B62" s="707" t="s">
        <v>929</v>
      </c>
      <c r="C62" s="130" t="s">
        <v>930</v>
      </c>
      <c r="D62" s="480">
        <v>158810.62</v>
      </c>
      <c r="E62" s="528">
        <v>4.5</v>
      </c>
      <c r="F62" s="261">
        <v>7146.4779000000008</v>
      </c>
    </row>
    <row r="63" spans="1:6" ht="24" customHeight="1">
      <c r="B63" s="707"/>
      <c r="C63" s="136" t="s">
        <v>931</v>
      </c>
      <c r="D63" s="421">
        <v>122152.64</v>
      </c>
      <c r="E63" s="529" t="s">
        <v>49</v>
      </c>
      <c r="F63" s="263" t="s">
        <v>49</v>
      </c>
    </row>
    <row r="64" spans="1:6" ht="24" customHeight="1">
      <c r="B64" s="707"/>
      <c r="C64" s="136" t="s">
        <v>932</v>
      </c>
      <c r="D64" s="421">
        <v>194992.56</v>
      </c>
      <c r="E64" s="529" t="s">
        <v>49</v>
      </c>
      <c r="F64" s="263" t="s">
        <v>49</v>
      </c>
    </row>
    <row r="65" spans="1:6" ht="24" customHeight="1">
      <c r="B65" s="707"/>
      <c r="C65" s="136" t="s">
        <v>933</v>
      </c>
      <c r="D65" s="421">
        <v>61345.33</v>
      </c>
      <c r="E65" s="529" t="s">
        <v>49</v>
      </c>
      <c r="F65" s="263" t="s">
        <v>49</v>
      </c>
    </row>
    <row r="66" spans="1:6" ht="24" customHeight="1">
      <c r="B66" s="707"/>
      <c r="C66" s="136" t="s">
        <v>934</v>
      </c>
      <c r="D66" s="421">
        <v>164423.59</v>
      </c>
      <c r="E66" s="529" t="s">
        <v>49</v>
      </c>
      <c r="F66" s="263" t="s">
        <v>49</v>
      </c>
    </row>
    <row r="67" spans="1:6" ht="24" customHeight="1">
      <c r="B67" s="707"/>
      <c r="C67" s="136" t="s">
        <v>935</v>
      </c>
      <c r="D67" s="421">
        <v>631198.37</v>
      </c>
      <c r="E67" s="529">
        <v>0.8</v>
      </c>
      <c r="F67" s="263">
        <v>5049.5869599999996</v>
      </c>
    </row>
    <row r="68" spans="1:6" ht="24" customHeight="1" thickBot="1">
      <c r="B68" s="708"/>
      <c r="C68" s="142" t="s">
        <v>936</v>
      </c>
      <c r="D68" s="415">
        <v>45175.76</v>
      </c>
      <c r="E68" s="530" t="s">
        <v>49</v>
      </c>
      <c r="F68" s="265" t="s">
        <v>49</v>
      </c>
    </row>
    <row r="70" spans="1:6" ht="17.25" thickBot="1">
      <c r="A70" s="39" t="s">
        <v>1129</v>
      </c>
    </row>
    <row r="71" spans="1:6" ht="33.75" thickBot="1">
      <c r="B71" s="709"/>
      <c r="C71" s="710"/>
      <c r="D71" s="478" t="s">
        <v>1326</v>
      </c>
      <c r="E71" s="475" t="s">
        <v>1245</v>
      </c>
      <c r="F71" s="476" t="s">
        <v>1324</v>
      </c>
    </row>
    <row r="72" spans="1:6" ht="24" customHeight="1" thickBot="1">
      <c r="B72" s="711" t="s">
        <v>918</v>
      </c>
      <c r="C72" s="712"/>
      <c r="D72" s="479">
        <v>3302200.06</v>
      </c>
      <c r="E72" s="527">
        <v>2.1</v>
      </c>
      <c r="F72" s="477">
        <v>69346.201260000002</v>
      </c>
    </row>
    <row r="73" spans="1:6" ht="24" customHeight="1">
      <c r="B73" s="713" t="s">
        <v>1131</v>
      </c>
      <c r="C73" s="130" t="s">
        <v>919</v>
      </c>
      <c r="D73" s="480">
        <v>1299625.56</v>
      </c>
      <c r="E73" s="528">
        <v>3.5</v>
      </c>
      <c r="F73" s="261">
        <v>45486.8946</v>
      </c>
    </row>
    <row r="74" spans="1:6" ht="24" customHeight="1">
      <c r="B74" s="714"/>
      <c r="C74" s="136" t="s">
        <v>1130</v>
      </c>
      <c r="D74" s="421">
        <v>1378098.8699999999</v>
      </c>
      <c r="E74" s="529">
        <v>0.2</v>
      </c>
      <c r="F74" s="263">
        <v>2756.1977399999996</v>
      </c>
    </row>
    <row r="75" spans="1:6" ht="24" customHeight="1" thickBot="1">
      <c r="B75" s="715"/>
      <c r="C75" s="142" t="s">
        <v>71</v>
      </c>
      <c r="D75" s="415" t="s">
        <v>49</v>
      </c>
      <c r="E75" s="530" t="s">
        <v>49</v>
      </c>
      <c r="F75" s="265" t="s">
        <v>49</v>
      </c>
    </row>
    <row r="76" spans="1:6" ht="24" customHeight="1">
      <c r="B76" s="713" t="s">
        <v>1132</v>
      </c>
      <c r="C76" s="130" t="s">
        <v>614</v>
      </c>
      <c r="D76" s="480">
        <v>2866813.0845301915</v>
      </c>
      <c r="E76" s="528">
        <v>2.5</v>
      </c>
      <c r="F76" s="261">
        <v>71670.327113254782</v>
      </c>
    </row>
    <row r="77" spans="1:6" ht="24" customHeight="1">
      <c r="B77" s="714"/>
      <c r="C77" s="136" t="s">
        <v>615</v>
      </c>
      <c r="D77" s="421" t="s">
        <v>49</v>
      </c>
      <c r="E77" s="529" t="s">
        <v>49</v>
      </c>
      <c r="F77" s="263" t="s">
        <v>49</v>
      </c>
    </row>
    <row r="78" spans="1:6" ht="24" customHeight="1">
      <c r="B78" s="714"/>
      <c r="C78" s="136" t="s">
        <v>616</v>
      </c>
      <c r="D78" s="421">
        <v>31180.282667647076</v>
      </c>
      <c r="E78" s="529">
        <v>0.8</v>
      </c>
      <c r="F78" s="263">
        <v>249.44226134117665</v>
      </c>
    </row>
    <row r="79" spans="1:6" ht="24" customHeight="1">
      <c r="B79" s="714"/>
      <c r="C79" s="136" t="s">
        <v>617</v>
      </c>
      <c r="D79" s="421">
        <v>231038.57163314015</v>
      </c>
      <c r="E79" s="529">
        <v>1.8</v>
      </c>
      <c r="F79" s="263">
        <v>4158.6942893965224</v>
      </c>
    </row>
    <row r="80" spans="1:6" ht="24" customHeight="1">
      <c r="B80" s="714"/>
      <c r="C80" s="136" t="s">
        <v>618</v>
      </c>
      <c r="D80" s="421">
        <v>173168.12116902141</v>
      </c>
      <c r="E80" s="529">
        <v>0.8</v>
      </c>
      <c r="F80" s="263">
        <v>1385.3449693521716</v>
      </c>
    </row>
    <row r="81" spans="1:6" ht="24" customHeight="1">
      <c r="B81" s="714"/>
      <c r="C81" s="136" t="s">
        <v>619</v>
      </c>
      <c r="D81" s="421" t="s">
        <v>49</v>
      </c>
      <c r="E81" s="529" t="s">
        <v>49</v>
      </c>
      <c r="F81" s="263" t="s">
        <v>49</v>
      </c>
    </row>
    <row r="82" spans="1:6" ht="24" customHeight="1">
      <c r="B82" s="714"/>
      <c r="C82" s="136" t="s">
        <v>620</v>
      </c>
      <c r="D82" s="421" t="s">
        <v>49</v>
      </c>
      <c r="E82" s="529" t="s">
        <v>49</v>
      </c>
      <c r="F82" s="263" t="s">
        <v>49</v>
      </c>
    </row>
    <row r="83" spans="1:6" ht="24" customHeight="1">
      <c r="B83" s="714"/>
      <c r="C83" s="136" t="s">
        <v>74</v>
      </c>
      <c r="D83" s="421" t="s">
        <v>49</v>
      </c>
      <c r="E83" s="529" t="s">
        <v>49</v>
      </c>
      <c r="F83" s="263" t="s">
        <v>49</v>
      </c>
    </row>
    <row r="84" spans="1:6" ht="24" customHeight="1" thickBot="1">
      <c r="B84" s="716" t="s">
        <v>1133</v>
      </c>
      <c r="C84" s="717"/>
      <c r="D84" s="415">
        <v>444123.22691805346</v>
      </c>
      <c r="E84" s="530">
        <v>0.5</v>
      </c>
      <c r="F84" s="265">
        <v>2220.6161345902674</v>
      </c>
    </row>
    <row r="85" spans="1:6">
      <c r="B85" s="285"/>
      <c r="C85" s="285"/>
      <c r="D85" s="286"/>
      <c r="E85" s="287"/>
      <c r="F85" s="286"/>
    </row>
    <row r="86" spans="1:6">
      <c r="A86" s="39" t="s">
        <v>1348</v>
      </c>
    </row>
    <row r="89" spans="1:6" ht="17.25" thickBot="1">
      <c r="A89" s="39" t="s">
        <v>937</v>
      </c>
    </row>
    <row r="90" spans="1:6" ht="33.75" thickBot="1">
      <c r="B90" s="709"/>
      <c r="C90" s="710"/>
      <c r="D90" s="478" t="s">
        <v>1326</v>
      </c>
      <c r="E90" s="475" t="s">
        <v>984</v>
      </c>
      <c r="F90" s="476" t="s">
        <v>985</v>
      </c>
    </row>
    <row r="91" spans="1:6" ht="24" customHeight="1" thickBot="1">
      <c r="B91" s="711" t="s">
        <v>918</v>
      </c>
      <c r="C91" s="712"/>
      <c r="D91" s="302">
        <v>3302200.06</v>
      </c>
      <c r="E91" s="531">
        <v>1.3</v>
      </c>
      <c r="F91" s="304">
        <v>42928.600780000008</v>
      </c>
    </row>
    <row r="92" spans="1:6" ht="24" customHeight="1">
      <c r="B92" s="707" t="s">
        <v>919</v>
      </c>
      <c r="C92" s="130" t="s">
        <v>920</v>
      </c>
      <c r="D92" s="131">
        <v>299347.90000000002</v>
      </c>
      <c r="E92" s="532">
        <v>2.1</v>
      </c>
      <c r="F92" s="129">
        <v>6286.3059000000012</v>
      </c>
    </row>
    <row r="93" spans="1:6" ht="24" customHeight="1">
      <c r="B93" s="707"/>
      <c r="C93" s="136" t="s">
        <v>921</v>
      </c>
      <c r="D93" s="137">
        <v>36525.24</v>
      </c>
      <c r="E93" s="529" t="s">
        <v>49</v>
      </c>
      <c r="F93" s="263" t="s">
        <v>49</v>
      </c>
    </row>
    <row r="94" spans="1:6" ht="24" customHeight="1">
      <c r="B94" s="707"/>
      <c r="C94" s="136" t="s">
        <v>922</v>
      </c>
      <c r="D94" s="137">
        <v>72143.929999999993</v>
      </c>
      <c r="E94" s="529" t="s">
        <v>49</v>
      </c>
      <c r="F94" s="263" t="s">
        <v>49</v>
      </c>
    </row>
    <row r="95" spans="1:6" ht="24" customHeight="1">
      <c r="B95" s="707"/>
      <c r="C95" s="136" t="s">
        <v>923</v>
      </c>
      <c r="D95" s="137">
        <v>317082.37</v>
      </c>
      <c r="E95" s="533">
        <v>1.1000000000000001</v>
      </c>
      <c r="F95" s="135">
        <v>3487.90607</v>
      </c>
    </row>
    <row r="96" spans="1:6" ht="24" customHeight="1">
      <c r="B96" s="707"/>
      <c r="C96" s="136" t="s">
        <v>924</v>
      </c>
      <c r="D96" s="137">
        <v>144329.07999999999</v>
      </c>
      <c r="E96" s="529" t="s">
        <v>49</v>
      </c>
      <c r="F96" s="263" t="s">
        <v>49</v>
      </c>
    </row>
    <row r="97" spans="1:6" ht="24" customHeight="1">
      <c r="B97" s="707"/>
      <c r="C97" s="136" t="s">
        <v>925</v>
      </c>
      <c r="D97" s="137">
        <v>33755.32</v>
      </c>
      <c r="E97" s="529" t="s">
        <v>49</v>
      </c>
      <c r="F97" s="263" t="s">
        <v>49</v>
      </c>
    </row>
    <row r="98" spans="1:6" ht="24" customHeight="1">
      <c r="B98" s="707"/>
      <c r="C98" s="136" t="s">
        <v>926</v>
      </c>
      <c r="D98" s="137">
        <v>79746.91</v>
      </c>
      <c r="E98" s="529" t="s">
        <v>49</v>
      </c>
      <c r="F98" s="263" t="s">
        <v>49</v>
      </c>
    </row>
    <row r="99" spans="1:6" ht="24" customHeight="1">
      <c r="B99" s="707"/>
      <c r="C99" s="136" t="s">
        <v>927</v>
      </c>
      <c r="D99" s="137">
        <v>197187.71</v>
      </c>
      <c r="E99" s="533">
        <v>2</v>
      </c>
      <c r="F99" s="135">
        <v>3943.7541999999999</v>
      </c>
    </row>
    <row r="100" spans="1:6" ht="24" customHeight="1" thickBot="1">
      <c r="B100" s="708"/>
      <c r="C100" s="142" t="s">
        <v>928</v>
      </c>
      <c r="D100" s="143">
        <v>119507.1</v>
      </c>
      <c r="E100" s="530" t="s">
        <v>49</v>
      </c>
      <c r="F100" s="265" t="s">
        <v>49</v>
      </c>
    </row>
    <row r="101" spans="1:6" ht="24" customHeight="1">
      <c r="B101" s="707" t="s">
        <v>929</v>
      </c>
      <c r="C101" s="130" t="s">
        <v>930</v>
      </c>
      <c r="D101" s="131">
        <v>158810.62</v>
      </c>
      <c r="E101" s="528" t="s">
        <v>49</v>
      </c>
      <c r="F101" s="261" t="s">
        <v>49</v>
      </c>
    </row>
    <row r="102" spans="1:6" ht="24" customHeight="1">
      <c r="B102" s="707"/>
      <c r="C102" s="136" t="s">
        <v>931</v>
      </c>
      <c r="D102" s="137">
        <v>122152.64</v>
      </c>
      <c r="E102" s="529" t="s">
        <v>49</v>
      </c>
      <c r="F102" s="263" t="s">
        <v>49</v>
      </c>
    </row>
    <row r="103" spans="1:6" ht="24" customHeight="1">
      <c r="B103" s="707"/>
      <c r="C103" s="136" t="s">
        <v>932</v>
      </c>
      <c r="D103" s="137">
        <v>194992.56</v>
      </c>
      <c r="E103" s="529" t="s">
        <v>49</v>
      </c>
      <c r="F103" s="263" t="s">
        <v>49</v>
      </c>
    </row>
    <row r="104" spans="1:6" ht="24" customHeight="1">
      <c r="B104" s="707"/>
      <c r="C104" s="136" t="s">
        <v>933</v>
      </c>
      <c r="D104" s="137">
        <v>61345.33</v>
      </c>
      <c r="E104" s="529" t="s">
        <v>49</v>
      </c>
      <c r="F104" s="263" t="s">
        <v>49</v>
      </c>
    </row>
    <row r="105" spans="1:6" ht="24" customHeight="1">
      <c r="B105" s="707"/>
      <c r="C105" s="136" t="s">
        <v>934</v>
      </c>
      <c r="D105" s="137">
        <v>164423.59</v>
      </c>
      <c r="E105" s="529" t="s">
        <v>49</v>
      </c>
      <c r="F105" s="263" t="s">
        <v>49</v>
      </c>
    </row>
    <row r="106" spans="1:6" ht="24" customHeight="1">
      <c r="B106" s="707"/>
      <c r="C106" s="136" t="s">
        <v>935</v>
      </c>
      <c r="D106" s="137">
        <v>631198.37</v>
      </c>
      <c r="E106" s="533">
        <v>0.5</v>
      </c>
      <c r="F106" s="135">
        <v>3155.9918499999999</v>
      </c>
    </row>
    <row r="107" spans="1:6" ht="24" customHeight="1" thickBot="1">
      <c r="B107" s="708"/>
      <c r="C107" s="142" t="s">
        <v>936</v>
      </c>
      <c r="D107" s="143">
        <v>45175.76</v>
      </c>
      <c r="E107" s="530" t="s">
        <v>49</v>
      </c>
      <c r="F107" s="265" t="s">
        <v>49</v>
      </c>
    </row>
    <row r="109" spans="1:6" ht="17.25" thickBot="1">
      <c r="A109" s="39" t="s">
        <v>1129</v>
      </c>
    </row>
    <row r="110" spans="1:6" ht="33.75" thickBot="1">
      <c r="B110" s="709"/>
      <c r="C110" s="710"/>
      <c r="D110" s="478" t="s">
        <v>1326</v>
      </c>
      <c r="E110" s="475" t="s">
        <v>917</v>
      </c>
      <c r="F110" s="476" t="s">
        <v>1323</v>
      </c>
    </row>
    <row r="111" spans="1:6" ht="24" customHeight="1" thickBot="1">
      <c r="B111" s="711" t="s">
        <v>918</v>
      </c>
      <c r="C111" s="712"/>
      <c r="D111" s="479">
        <v>3302200.06</v>
      </c>
      <c r="E111" s="527">
        <v>1.3</v>
      </c>
      <c r="F111" s="304">
        <v>42928.600780000008</v>
      </c>
    </row>
    <row r="112" spans="1:6" ht="24" customHeight="1">
      <c r="B112" s="713" t="s">
        <v>1131</v>
      </c>
      <c r="C112" s="130" t="s">
        <v>919</v>
      </c>
      <c r="D112" s="480">
        <v>1299625.56</v>
      </c>
      <c r="E112" s="528">
        <v>2.7</v>
      </c>
      <c r="F112" s="129">
        <v>35089.890120000004</v>
      </c>
    </row>
    <row r="113" spans="1:7" ht="24" customHeight="1">
      <c r="B113" s="714"/>
      <c r="C113" s="136" t="s">
        <v>1130</v>
      </c>
      <c r="D113" s="421">
        <v>1378098.8699999999</v>
      </c>
      <c r="E113" s="529">
        <v>0.1</v>
      </c>
      <c r="F113" s="135">
        <v>1378.0988699999998</v>
      </c>
    </row>
    <row r="114" spans="1:7" ht="24" customHeight="1" thickBot="1">
      <c r="B114" s="715"/>
      <c r="C114" s="142" t="s">
        <v>71</v>
      </c>
      <c r="D114" s="415" t="s">
        <v>49</v>
      </c>
      <c r="E114" s="530" t="s">
        <v>49</v>
      </c>
      <c r="F114" s="265" t="s">
        <v>49</v>
      </c>
    </row>
    <row r="115" spans="1:7" ht="24" customHeight="1">
      <c r="B115" s="713" t="s">
        <v>1132</v>
      </c>
      <c r="C115" s="130" t="s">
        <v>614</v>
      </c>
      <c r="D115" s="480">
        <v>2790506.092947979</v>
      </c>
      <c r="E115" s="528">
        <v>1.4</v>
      </c>
      <c r="F115" s="129">
        <v>39067.085301271705</v>
      </c>
    </row>
    <row r="116" spans="1:7" ht="24" customHeight="1">
      <c r="B116" s="714"/>
      <c r="C116" s="136" t="s">
        <v>615</v>
      </c>
      <c r="D116" s="421" t="s">
        <v>49</v>
      </c>
      <c r="E116" s="529" t="s">
        <v>49</v>
      </c>
      <c r="F116" s="263" t="s">
        <v>49</v>
      </c>
    </row>
    <row r="117" spans="1:7" ht="24" customHeight="1">
      <c r="B117" s="714"/>
      <c r="C117" s="136" t="s">
        <v>616</v>
      </c>
      <c r="D117" s="421">
        <v>229.61177254351543</v>
      </c>
      <c r="E117" s="529">
        <v>0.2</v>
      </c>
      <c r="F117" s="135">
        <v>0.45922354508703089</v>
      </c>
    </row>
    <row r="118" spans="1:7" ht="24" customHeight="1">
      <c r="B118" s="714"/>
      <c r="C118" s="136" t="s">
        <v>617</v>
      </c>
      <c r="D118" s="421">
        <v>6689.4881668659982</v>
      </c>
      <c r="E118" s="529">
        <v>1.4</v>
      </c>
      <c r="F118" s="135">
        <v>93.652834336123959</v>
      </c>
    </row>
    <row r="119" spans="1:7" ht="24" customHeight="1">
      <c r="B119" s="714"/>
      <c r="C119" s="136" t="s">
        <v>618</v>
      </c>
      <c r="D119" s="421">
        <v>17739.136849492443</v>
      </c>
      <c r="E119" s="529">
        <v>0.5</v>
      </c>
      <c r="F119" s="135">
        <v>88.695684247462211</v>
      </c>
    </row>
    <row r="120" spans="1:7" ht="24" customHeight="1">
      <c r="B120" s="714"/>
      <c r="C120" s="136" t="s">
        <v>619</v>
      </c>
      <c r="D120" s="421" t="s">
        <v>49</v>
      </c>
      <c r="E120" s="529" t="s">
        <v>49</v>
      </c>
      <c r="F120" s="263" t="s">
        <v>49</v>
      </c>
    </row>
    <row r="121" spans="1:7" ht="24" customHeight="1">
      <c r="B121" s="714"/>
      <c r="C121" s="136" t="s">
        <v>620</v>
      </c>
      <c r="D121" s="421" t="s">
        <v>49</v>
      </c>
      <c r="E121" s="529" t="s">
        <v>49</v>
      </c>
      <c r="F121" s="263" t="s">
        <v>49</v>
      </c>
    </row>
    <row r="122" spans="1:7" ht="24" customHeight="1">
      <c r="B122" s="714"/>
      <c r="C122" s="136" t="s">
        <v>74</v>
      </c>
      <c r="D122" s="421" t="s">
        <v>49</v>
      </c>
      <c r="E122" s="529" t="s">
        <v>49</v>
      </c>
      <c r="F122" s="263" t="s">
        <v>49</v>
      </c>
    </row>
    <row r="123" spans="1:7" ht="24" customHeight="1" thickBot="1">
      <c r="B123" s="716" t="s">
        <v>1133</v>
      </c>
      <c r="C123" s="717"/>
      <c r="D123" s="415">
        <v>444123.22691805346</v>
      </c>
      <c r="E123" s="530">
        <v>0.5</v>
      </c>
      <c r="F123" s="141">
        <v>2220.6161345902674</v>
      </c>
    </row>
    <row r="124" spans="1:7">
      <c r="B124" s="285"/>
      <c r="C124" s="285"/>
      <c r="D124" s="286"/>
      <c r="E124" s="287"/>
      <c r="F124" s="286"/>
    </row>
    <row r="125" spans="1:7">
      <c r="A125" s="39" t="s">
        <v>1349</v>
      </c>
    </row>
    <row r="127" spans="1:7" ht="17.25" thickBot="1"/>
    <row r="128" spans="1:7" ht="17.25" thickBot="1">
      <c r="B128" s="706"/>
      <c r="C128" s="695"/>
      <c r="D128" s="692" t="s">
        <v>570</v>
      </c>
      <c r="E128" s="692"/>
      <c r="F128" s="692"/>
      <c r="G128" s="692"/>
    </row>
    <row r="129" spans="1:12" ht="17.25" thickBot="1">
      <c r="B129" s="706"/>
      <c r="C129" s="695"/>
      <c r="D129" s="493" t="s">
        <v>951</v>
      </c>
      <c r="E129" s="316" t="s">
        <v>952</v>
      </c>
      <c r="F129" s="317" t="s">
        <v>953</v>
      </c>
      <c r="G129" s="435" t="s">
        <v>1124</v>
      </c>
    </row>
    <row r="130" spans="1:12" ht="24" customHeight="1" thickBot="1">
      <c r="B130" s="695" t="s">
        <v>954</v>
      </c>
      <c r="C130" s="695"/>
      <c r="D130" s="489">
        <v>6429</v>
      </c>
      <c r="E130" s="490">
        <v>6358</v>
      </c>
      <c r="F130" s="491">
        <v>50</v>
      </c>
      <c r="G130" s="492" t="s">
        <v>1123</v>
      </c>
    </row>
    <row r="131" spans="1:12" ht="24" customHeight="1" thickBot="1">
      <c r="B131" s="695" t="s">
        <v>955</v>
      </c>
      <c r="C131" s="695"/>
      <c r="D131" s="489">
        <v>3395.3156250000002</v>
      </c>
      <c r="E131" s="490">
        <v>3663.4190476190479</v>
      </c>
      <c r="F131" s="491">
        <v>16.111111111111111</v>
      </c>
      <c r="G131" s="492" t="s">
        <v>1123</v>
      </c>
    </row>
    <row r="132" spans="1:12" ht="17.25" thickBot="1">
      <c r="B132" s="40"/>
      <c r="C132" s="40"/>
    </row>
    <row r="133" spans="1:12" ht="17.25" thickBot="1">
      <c r="B133" s="706"/>
      <c r="C133" s="695"/>
      <c r="D133" s="551" t="s">
        <v>426</v>
      </c>
      <c r="E133" s="551"/>
      <c r="F133" s="551"/>
      <c r="G133" s="551"/>
      <c r="H133" s="551"/>
      <c r="I133" s="551"/>
      <c r="J133" s="551"/>
      <c r="K133" s="606"/>
      <c r="L133" s="693" t="s">
        <v>956</v>
      </c>
    </row>
    <row r="134" spans="1:12" ht="33.75" thickBot="1">
      <c r="B134" s="706"/>
      <c r="C134" s="695"/>
      <c r="D134" s="41" t="s">
        <v>957</v>
      </c>
      <c r="E134" s="42" t="s">
        <v>1125</v>
      </c>
      <c r="F134" s="42" t="s">
        <v>1126</v>
      </c>
      <c r="G134" s="42" t="s">
        <v>958</v>
      </c>
      <c r="H134" s="42" t="s">
        <v>1127</v>
      </c>
      <c r="I134" s="42" t="s">
        <v>880</v>
      </c>
      <c r="J134" s="42" t="s">
        <v>1128</v>
      </c>
      <c r="K134" s="43" t="s">
        <v>651</v>
      </c>
      <c r="L134" s="693"/>
    </row>
    <row r="135" spans="1:12" ht="24" customHeight="1" thickBot="1">
      <c r="B135" s="695" t="s">
        <v>954</v>
      </c>
      <c r="C135" s="695"/>
      <c r="D135" s="490">
        <v>6281</v>
      </c>
      <c r="E135" s="494" t="s">
        <v>1123</v>
      </c>
      <c r="F135" s="494" t="s">
        <v>1123</v>
      </c>
      <c r="G135" s="491">
        <v>49</v>
      </c>
      <c r="H135" s="494" t="s">
        <v>1123</v>
      </c>
      <c r="I135" s="491">
        <v>4</v>
      </c>
      <c r="J135" s="494" t="s">
        <v>1123</v>
      </c>
      <c r="K135" s="496">
        <v>67</v>
      </c>
      <c r="L135" s="495">
        <v>6086</v>
      </c>
    </row>
    <row r="136" spans="1:12" ht="24" customHeight="1" thickBot="1">
      <c r="B136" s="695" t="s">
        <v>955</v>
      </c>
      <c r="C136" s="695"/>
      <c r="D136" s="490">
        <v>4082.65</v>
      </c>
      <c r="E136" s="494" t="s">
        <v>1123</v>
      </c>
      <c r="F136" s="494" t="s">
        <v>1123</v>
      </c>
      <c r="G136" s="491">
        <v>14.7</v>
      </c>
      <c r="H136" s="494" t="s">
        <v>1123</v>
      </c>
      <c r="I136" s="491">
        <v>1.4</v>
      </c>
      <c r="J136" s="494" t="s">
        <v>1123</v>
      </c>
      <c r="K136" s="496">
        <v>41.54</v>
      </c>
      <c r="L136" s="495">
        <v>4347.1428571428578</v>
      </c>
    </row>
    <row r="138" spans="1:12">
      <c r="A138" s="39" t="s">
        <v>1350</v>
      </c>
    </row>
    <row r="141" spans="1:12" ht="17.25" thickBot="1">
      <c r="G141" s="6" t="s">
        <v>5</v>
      </c>
    </row>
    <row r="142" spans="1:12" ht="17.25" thickBot="1">
      <c r="B142" s="694"/>
      <c r="C142" s="695"/>
      <c r="D142" s="551" t="s">
        <v>570</v>
      </c>
      <c r="E142" s="551"/>
      <c r="F142" s="551"/>
      <c r="G142" s="551"/>
    </row>
    <row r="143" spans="1:12" ht="17.25" thickBot="1">
      <c r="B143" s="694"/>
      <c r="C143" s="695"/>
      <c r="D143" s="219" t="s">
        <v>959</v>
      </c>
      <c r="E143" s="41" t="s">
        <v>952</v>
      </c>
      <c r="F143" s="42" t="s">
        <v>960</v>
      </c>
      <c r="G143" s="44" t="s">
        <v>1124</v>
      </c>
    </row>
    <row r="144" spans="1:12" ht="24" customHeight="1" thickBot="1">
      <c r="B144" s="695" t="s">
        <v>961</v>
      </c>
      <c r="C144" s="695"/>
      <c r="D144" s="481">
        <v>52.8125</v>
      </c>
      <c r="E144" s="485">
        <v>57.61904761904762</v>
      </c>
      <c r="F144" s="486">
        <v>32.222222222222221</v>
      </c>
      <c r="G144" s="492" t="s">
        <v>1123</v>
      </c>
    </row>
    <row r="145" spans="1:12" ht="17.25" thickBot="1"/>
    <row r="146" spans="1:12" ht="17.25" thickBot="1">
      <c r="B146" s="694"/>
      <c r="C146" s="695"/>
      <c r="D146" s="551" t="s">
        <v>426</v>
      </c>
      <c r="E146" s="551"/>
      <c r="F146" s="551"/>
      <c r="G146" s="551"/>
      <c r="H146" s="551"/>
      <c r="I146" s="551"/>
      <c r="J146" s="551"/>
      <c r="K146" s="606"/>
      <c r="L146" s="693" t="s">
        <v>956</v>
      </c>
    </row>
    <row r="147" spans="1:12" ht="33.75" thickBot="1">
      <c r="B147" s="694"/>
      <c r="C147" s="695"/>
      <c r="D147" s="41" t="s">
        <v>957</v>
      </c>
      <c r="E147" s="42" t="s">
        <v>1125</v>
      </c>
      <c r="F147" s="42" t="s">
        <v>1126</v>
      </c>
      <c r="G147" s="42" t="s">
        <v>963</v>
      </c>
      <c r="H147" s="42" t="s">
        <v>1127</v>
      </c>
      <c r="I147" s="42" t="s">
        <v>880</v>
      </c>
      <c r="J147" s="42" t="s">
        <v>1128</v>
      </c>
      <c r="K147" s="42" t="s">
        <v>651</v>
      </c>
      <c r="L147" s="693"/>
    </row>
    <row r="148" spans="1:12" ht="24" customHeight="1" thickBot="1">
      <c r="B148" s="695" t="s">
        <v>962</v>
      </c>
      <c r="C148" s="695"/>
      <c r="D148" s="485">
        <v>65</v>
      </c>
      <c r="E148" s="497" t="s">
        <v>1123</v>
      </c>
      <c r="F148" s="497" t="s">
        <v>1123</v>
      </c>
      <c r="G148" s="486">
        <v>30</v>
      </c>
      <c r="H148" s="497" t="s">
        <v>1123</v>
      </c>
      <c r="I148" s="486">
        <v>35</v>
      </c>
      <c r="J148" s="497" t="s">
        <v>1123</v>
      </c>
      <c r="K148" s="486">
        <v>62</v>
      </c>
      <c r="L148" s="487">
        <v>71.428571428571431</v>
      </c>
    </row>
    <row r="150" spans="1:12">
      <c r="A150" s="39" t="s">
        <v>1351</v>
      </c>
    </row>
    <row r="151" spans="1:12">
      <c r="A151" s="39" t="s">
        <v>1352</v>
      </c>
    </row>
    <row r="154" spans="1:12" ht="17.25" thickBot="1">
      <c r="G154" s="6" t="s">
        <v>5</v>
      </c>
    </row>
    <row r="155" spans="1:12" ht="17.25" thickBot="1">
      <c r="B155" s="694"/>
      <c r="C155" s="695"/>
      <c r="D155" s="692" t="s">
        <v>570</v>
      </c>
      <c r="E155" s="692"/>
      <c r="F155" s="692"/>
      <c r="G155" s="692"/>
    </row>
    <row r="156" spans="1:12" ht="17.25" thickBot="1">
      <c r="B156" s="694"/>
      <c r="C156" s="695"/>
      <c r="D156" s="493" t="s">
        <v>965</v>
      </c>
      <c r="E156" s="41" t="s">
        <v>966</v>
      </c>
      <c r="F156" s="42" t="s">
        <v>815</v>
      </c>
      <c r="G156" s="44" t="s">
        <v>532</v>
      </c>
    </row>
    <row r="157" spans="1:12" ht="36" customHeight="1" thickBot="1">
      <c r="B157" s="695" t="s">
        <v>964</v>
      </c>
      <c r="C157" s="695"/>
      <c r="D157" s="481">
        <v>27.594936708860761</v>
      </c>
      <c r="E157" s="485">
        <v>25.777777777777779</v>
      </c>
      <c r="F157" s="486">
        <v>28.387096774193548</v>
      </c>
      <c r="G157" s="487">
        <v>46.666666666666664</v>
      </c>
    </row>
    <row r="158" spans="1:12" ht="17.25" thickBot="1"/>
    <row r="159" spans="1:12" ht="17.25" thickBot="1">
      <c r="B159" s="694"/>
      <c r="C159" s="695"/>
      <c r="D159" s="692" t="s">
        <v>426</v>
      </c>
      <c r="E159" s="692"/>
      <c r="F159" s="692"/>
      <c r="G159" s="692"/>
      <c r="H159" s="692"/>
      <c r="I159" s="692"/>
      <c r="J159" s="692"/>
      <c r="K159" s="689"/>
      <c r="L159" s="693" t="s">
        <v>972</v>
      </c>
    </row>
    <row r="160" spans="1:12" ht="33.75" thickBot="1">
      <c r="B160" s="694"/>
      <c r="C160" s="695"/>
      <c r="D160" s="41" t="s">
        <v>967</v>
      </c>
      <c r="E160" s="42" t="s">
        <v>1125</v>
      </c>
      <c r="F160" s="42" t="s">
        <v>968</v>
      </c>
      <c r="G160" s="42" t="s">
        <v>969</v>
      </c>
      <c r="H160" s="42" t="s">
        <v>970</v>
      </c>
      <c r="I160" s="42" t="s">
        <v>971</v>
      </c>
      <c r="J160" s="42" t="s">
        <v>539</v>
      </c>
      <c r="K160" s="43" t="s">
        <v>661</v>
      </c>
      <c r="L160" s="693"/>
    </row>
    <row r="161" spans="1:13" ht="36" customHeight="1" thickBot="1">
      <c r="B161" s="695" t="s">
        <v>964</v>
      </c>
      <c r="C161" s="695"/>
      <c r="D161" s="485">
        <v>23.333333333333332</v>
      </c>
      <c r="E161" s="497" t="s">
        <v>1123</v>
      </c>
      <c r="F161" s="486">
        <v>27.142857142857142</v>
      </c>
      <c r="G161" s="486">
        <v>24.375</v>
      </c>
      <c r="H161" s="486">
        <v>35</v>
      </c>
      <c r="I161" s="486">
        <v>28.888888888888889</v>
      </c>
      <c r="J161" s="486">
        <v>63.333333333333336</v>
      </c>
      <c r="K161" s="498">
        <v>36.666666666666664</v>
      </c>
      <c r="L161" s="487">
        <v>19</v>
      </c>
    </row>
    <row r="163" spans="1:13">
      <c r="A163" s="39" t="s">
        <v>1353</v>
      </c>
    </row>
    <row r="166" spans="1:13" ht="17.25" thickBot="1">
      <c r="H166" s="6" t="s">
        <v>5</v>
      </c>
    </row>
    <row r="167" spans="1:13">
      <c r="B167" s="582"/>
      <c r="C167" s="608"/>
      <c r="D167" s="584"/>
      <c r="E167" s="689" t="s">
        <v>570</v>
      </c>
      <c r="F167" s="690"/>
      <c r="G167" s="690"/>
      <c r="H167" s="691"/>
    </row>
    <row r="168" spans="1:13" ht="17.25" thickBot="1">
      <c r="B168" s="696"/>
      <c r="C168" s="697"/>
      <c r="D168" s="698"/>
      <c r="E168" s="507" t="s">
        <v>973</v>
      </c>
      <c r="F168" s="41" t="s">
        <v>974</v>
      </c>
      <c r="G168" s="42" t="s">
        <v>975</v>
      </c>
      <c r="H168" s="44" t="s">
        <v>532</v>
      </c>
    </row>
    <row r="169" spans="1:13" ht="24" customHeight="1">
      <c r="B169" s="699" t="s">
        <v>976</v>
      </c>
      <c r="C169" s="700"/>
      <c r="D169" s="513" t="s">
        <v>977</v>
      </c>
      <c r="E169" s="514">
        <v>27.722772277227726</v>
      </c>
      <c r="F169" s="515">
        <v>32.758620689655174</v>
      </c>
      <c r="G169" s="516">
        <v>20</v>
      </c>
      <c r="H169" s="517">
        <v>33.333333333333329</v>
      </c>
    </row>
    <row r="170" spans="1:13" ht="24" customHeight="1">
      <c r="B170" s="701"/>
      <c r="C170" s="702"/>
      <c r="D170" s="500" t="s">
        <v>978</v>
      </c>
      <c r="E170" s="502">
        <v>64.356435643564353</v>
      </c>
      <c r="F170" s="501">
        <v>62.068965517241381</v>
      </c>
      <c r="G170" s="288">
        <v>67.5</v>
      </c>
      <c r="H170" s="499">
        <v>66.666666666666657</v>
      </c>
    </row>
    <row r="171" spans="1:13" ht="24" customHeight="1" thickBot="1">
      <c r="B171" s="701"/>
      <c r="C171" s="702"/>
      <c r="D171" s="518" t="s">
        <v>979</v>
      </c>
      <c r="E171" s="519">
        <v>7.9207920792079207</v>
      </c>
      <c r="F171" s="520">
        <v>5.1724137931034484</v>
      </c>
      <c r="G171" s="521">
        <v>12.5</v>
      </c>
      <c r="H171" s="522">
        <v>0</v>
      </c>
    </row>
    <row r="172" spans="1:13" ht="24" customHeight="1" thickTop="1" thickBot="1">
      <c r="B172" s="703"/>
      <c r="C172" s="704"/>
      <c r="D172" s="508" t="s">
        <v>656</v>
      </c>
      <c r="E172" s="509">
        <v>100</v>
      </c>
      <c r="F172" s="510">
        <v>100</v>
      </c>
      <c r="G172" s="511">
        <v>100</v>
      </c>
      <c r="H172" s="512">
        <v>99.999999999999986</v>
      </c>
    </row>
    <row r="173" spans="1:13" ht="17.25" thickBot="1"/>
    <row r="174" spans="1:13">
      <c r="B174" s="582"/>
      <c r="C174" s="608"/>
      <c r="D174" s="584"/>
      <c r="E174" s="689" t="s">
        <v>27</v>
      </c>
      <c r="F174" s="690"/>
      <c r="G174" s="690"/>
      <c r="H174" s="690"/>
      <c r="I174" s="690"/>
      <c r="J174" s="690"/>
      <c r="K174" s="690"/>
      <c r="L174" s="705"/>
      <c r="M174" s="610" t="s">
        <v>730</v>
      </c>
    </row>
    <row r="175" spans="1:13" ht="33.75" thickBot="1">
      <c r="B175" s="696"/>
      <c r="C175" s="697"/>
      <c r="D175" s="698"/>
      <c r="E175" s="41" t="s">
        <v>980</v>
      </c>
      <c r="F175" s="42" t="s">
        <v>981</v>
      </c>
      <c r="G175" s="42" t="s">
        <v>982</v>
      </c>
      <c r="H175" s="42" t="s">
        <v>983</v>
      </c>
      <c r="I175" s="42" t="s">
        <v>744</v>
      </c>
      <c r="J175" s="42" t="s">
        <v>840</v>
      </c>
      <c r="K175" s="42" t="s">
        <v>539</v>
      </c>
      <c r="L175" s="42" t="s">
        <v>661</v>
      </c>
      <c r="M175" s="688"/>
    </row>
    <row r="176" spans="1:13" ht="24" customHeight="1">
      <c r="B176" s="699" t="s">
        <v>976</v>
      </c>
      <c r="C176" s="700"/>
      <c r="D176" s="503" t="s">
        <v>977</v>
      </c>
      <c r="E176" s="504">
        <v>36.84210526315789</v>
      </c>
      <c r="F176" s="505">
        <v>33.333333333333329</v>
      </c>
      <c r="G176" s="505">
        <v>10</v>
      </c>
      <c r="H176" s="523">
        <v>36.363636363636367</v>
      </c>
      <c r="I176" s="523">
        <v>14.285714285714285</v>
      </c>
      <c r="J176" s="523">
        <v>8.3333333333333321</v>
      </c>
      <c r="K176" s="523">
        <v>33.333333333333329</v>
      </c>
      <c r="L176" s="523">
        <v>16.666666666666664</v>
      </c>
      <c r="M176" s="506">
        <v>34.782608695652172</v>
      </c>
    </row>
    <row r="177" spans="2:13" ht="24" customHeight="1">
      <c r="B177" s="701"/>
      <c r="C177" s="702"/>
      <c r="D177" s="500" t="s">
        <v>978</v>
      </c>
      <c r="E177" s="501">
        <v>60.526315789473685</v>
      </c>
      <c r="F177" s="288">
        <v>66.666666666666657</v>
      </c>
      <c r="G177" s="288">
        <v>80</v>
      </c>
      <c r="H177" s="289">
        <v>63.636363636363633</v>
      </c>
      <c r="I177" s="289">
        <v>42.857142857142854</v>
      </c>
      <c r="J177" s="289">
        <v>66.666666666666657</v>
      </c>
      <c r="K177" s="289">
        <v>66.666666666666657</v>
      </c>
      <c r="L177" s="289">
        <v>83.333333333333343</v>
      </c>
      <c r="M177" s="499">
        <v>65.217391304347828</v>
      </c>
    </row>
    <row r="178" spans="2:13" ht="24" customHeight="1" thickBot="1">
      <c r="B178" s="701"/>
      <c r="C178" s="702"/>
      <c r="D178" s="518" t="s">
        <v>979</v>
      </c>
      <c r="E178" s="520">
        <v>2.6315789473684208</v>
      </c>
      <c r="F178" s="521">
        <v>0</v>
      </c>
      <c r="G178" s="521">
        <v>10</v>
      </c>
      <c r="H178" s="524">
        <v>0</v>
      </c>
      <c r="I178" s="524">
        <v>42.857142857142854</v>
      </c>
      <c r="J178" s="524">
        <v>25</v>
      </c>
      <c r="K178" s="524">
        <v>0</v>
      </c>
      <c r="L178" s="524">
        <v>0</v>
      </c>
      <c r="M178" s="522">
        <v>0</v>
      </c>
    </row>
    <row r="179" spans="2:13" ht="24" customHeight="1" thickTop="1" thickBot="1">
      <c r="B179" s="703"/>
      <c r="C179" s="704"/>
      <c r="D179" s="508" t="s">
        <v>656</v>
      </c>
      <c r="E179" s="510">
        <v>100</v>
      </c>
      <c r="F179" s="511">
        <v>99.999999999999986</v>
      </c>
      <c r="G179" s="511">
        <v>100</v>
      </c>
      <c r="H179" s="511">
        <v>100</v>
      </c>
      <c r="I179" s="511">
        <v>100</v>
      </c>
      <c r="J179" s="511">
        <v>99.999999999999986</v>
      </c>
      <c r="K179" s="511">
        <v>99.999999999999986</v>
      </c>
      <c r="L179" s="511">
        <v>100</v>
      </c>
      <c r="M179" s="512">
        <v>100</v>
      </c>
    </row>
  </sheetData>
  <mergeCells count="61">
    <mergeCell ref="B51:C51"/>
    <mergeCell ref="B52:C52"/>
    <mergeCell ref="B53:B61"/>
    <mergeCell ref="B6:C6"/>
    <mergeCell ref="B7:C7"/>
    <mergeCell ref="B8:B16"/>
    <mergeCell ref="B17:B23"/>
    <mergeCell ref="B26:C26"/>
    <mergeCell ref="B27:C27"/>
    <mergeCell ref="B28:B30"/>
    <mergeCell ref="B31:B38"/>
    <mergeCell ref="B39:C39"/>
    <mergeCell ref="B42:C42"/>
    <mergeCell ref="B43:C43"/>
    <mergeCell ref="B44:C44"/>
    <mergeCell ref="B45:C45"/>
    <mergeCell ref="B92:B100"/>
    <mergeCell ref="B101:B107"/>
    <mergeCell ref="D128:G128"/>
    <mergeCell ref="B62:B68"/>
    <mergeCell ref="B90:C90"/>
    <mergeCell ref="B91:C91"/>
    <mergeCell ref="B71:C71"/>
    <mergeCell ref="B72:C72"/>
    <mergeCell ref="B73:B75"/>
    <mergeCell ref="B76:B83"/>
    <mergeCell ref="B84:C84"/>
    <mergeCell ref="B110:C110"/>
    <mergeCell ref="B111:C111"/>
    <mergeCell ref="B112:B114"/>
    <mergeCell ref="B115:B122"/>
    <mergeCell ref="B123:C123"/>
    <mergeCell ref="B128:C129"/>
    <mergeCell ref="B130:C130"/>
    <mergeCell ref="B131:C131"/>
    <mergeCell ref="B133:C134"/>
    <mergeCell ref="B135:C135"/>
    <mergeCell ref="D146:K146"/>
    <mergeCell ref="L146:L147"/>
    <mergeCell ref="D155:G155"/>
    <mergeCell ref="B176:C179"/>
    <mergeCell ref="D133:K133"/>
    <mergeCell ref="L133:L134"/>
    <mergeCell ref="D142:G142"/>
    <mergeCell ref="B136:C136"/>
    <mergeCell ref="B142:C143"/>
    <mergeCell ref="B144:C144"/>
    <mergeCell ref="B146:C147"/>
    <mergeCell ref="B148:C148"/>
    <mergeCell ref="B155:C156"/>
    <mergeCell ref="B157:C157"/>
    <mergeCell ref="M174:M175"/>
    <mergeCell ref="E167:H167"/>
    <mergeCell ref="D159:K159"/>
    <mergeCell ref="L159:L160"/>
    <mergeCell ref="B159:C160"/>
    <mergeCell ref="B161:C161"/>
    <mergeCell ref="B167:D168"/>
    <mergeCell ref="B169:C172"/>
    <mergeCell ref="B174:D175"/>
    <mergeCell ref="E174:L174"/>
  </mergeCells>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5C80-E791-4810-8B9A-F0BD499EEEB8}">
  <dimension ref="A1:O10"/>
  <sheetViews>
    <sheetView zoomScale="55" zoomScaleNormal="55" workbookViewId="0">
      <selection activeCell="A2" sqref="A2"/>
    </sheetView>
  </sheetViews>
  <sheetFormatPr defaultColWidth="8.625" defaultRowHeight="16.5"/>
  <cols>
    <col min="1" max="1" width="2.625" style="39" customWidth="1"/>
    <col min="2" max="2" width="16.625" style="39" customWidth="1"/>
    <col min="3" max="15" width="10.125" style="39" customWidth="1"/>
    <col min="16" max="16384" width="8.625" style="39"/>
  </cols>
  <sheetData>
    <row r="1" spans="1:15">
      <c r="A1" s="39" t="s">
        <v>1109</v>
      </c>
    </row>
    <row r="2" spans="1:15">
      <c r="A2" s="39" t="s">
        <v>1354</v>
      </c>
    </row>
    <row r="5" spans="1:15" ht="17.25" thickBot="1">
      <c r="O5" s="6" t="s">
        <v>704</v>
      </c>
    </row>
    <row r="6" spans="1:15">
      <c r="B6" s="730"/>
      <c r="C6" s="636" t="s">
        <v>570</v>
      </c>
      <c r="D6" s="634"/>
      <c r="E6" s="634"/>
      <c r="F6" s="635"/>
      <c r="G6" s="636" t="s">
        <v>426</v>
      </c>
      <c r="H6" s="634"/>
      <c r="I6" s="634"/>
      <c r="J6" s="634"/>
      <c r="K6" s="634"/>
      <c r="L6" s="634"/>
      <c r="M6" s="634"/>
      <c r="N6" s="635"/>
      <c r="O6" s="572" t="s">
        <v>1085</v>
      </c>
    </row>
    <row r="7" spans="1:15" ht="50.25" thickBot="1">
      <c r="B7" s="622"/>
      <c r="C7" s="272" t="s">
        <v>1078</v>
      </c>
      <c r="D7" s="273" t="s">
        <v>1079</v>
      </c>
      <c r="E7" s="274" t="s">
        <v>1080</v>
      </c>
      <c r="F7" s="274" t="s">
        <v>1124</v>
      </c>
      <c r="G7" s="273" t="s">
        <v>1081</v>
      </c>
      <c r="H7" s="274" t="s">
        <v>1125</v>
      </c>
      <c r="I7" s="274" t="s">
        <v>1082</v>
      </c>
      <c r="J7" s="274" t="s">
        <v>963</v>
      </c>
      <c r="K7" s="274" t="s">
        <v>1083</v>
      </c>
      <c r="L7" s="274" t="s">
        <v>1084</v>
      </c>
      <c r="M7" s="274" t="s">
        <v>1128</v>
      </c>
      <c r="N7" s="274" t="s">
        <v>1124</v>
      </c>
      <c r="O7" s="573"/>
    </row>
    <row r="8" spans="1:15" ht="24" customHeight="1">
      <c r="B8" s="275" t="s">
        <v>1086</v>
      </c>
      <c r="C8" s="276">
        <v>37.322903085614954</v>
      </c>
      <c r="D8" s="277">
        <v>37.364732985633381</v>
      </c>
      <c r="E8" s="171">
        <v>36.918925548877709</v>
      </c>
      <c r="F8" s="267" t="s">
        <v>1123</v>
      </c>
      <c r="G8" s="277">
        <v>26.980435771700119</v>
      </c>
      <c r="H8" s="267" t="s">
        <v>1123</v>
      </c>
      <c r="I8" s="171">
        <v>52.459016393442624</v>
      </c>
      <c r="J8" s="171">
        <v>32.479470523348446</v>
      </c>
      <c r="K8" s="171">
        <v>24.593812597373692</v>
      </c>
      <c r="L8" s="171">
        <v>0</v>
      </c>
      <c r="M8" s="267" t="s">
        <v>1123</v>
      </c>
      <c r="N8" s="267" t="s">
        <v>1123</v>
      </c>
      <c r="O8" s="172">
        <v>30.191225229393169</v>
      </c>
    </row>
    <row r="9" spans="1:15" ht="24" customHeight="1">
      <c r="B9" s="278" t="s">
        <v>1087</v>
      </c>
      <c r="C9" s="279">
        <v>56.063160944516873</v>
      </c>
      <c r="D9" s="280">
        <v>58.023869708507981</v>
      </c>
      <c r="E9" s="168">
        <v>37.286888261989453</v>
      </c>
      <c r="F9" s="269" t="s">
        <v>1123</v>
      </c>
      <c r="G9" s="280">
        <v>66.422324452757692</v>
      </c>
      <c r="H9" s="269" t="s">
        <v>1123</v>
      </c>
      <c r="I9" s="168">
        <v>44.590163934426229</v>
      </c>
      <c r="J9" s="168">
        <v>42.051722024757936</v>
      </c>
      <c r="K9" s="168">
        <v>31.716002670821275</v>
      </c>
      <c r="L9" s="168">
        <v>96.039603960396036</v>
      </c>
      <c r="M9" s="269" t="s">
        <v>1123</v>
      </c>
      <c r="N9" s="269" t="s">
        <v>1123</v>
      </c>
      <c r="O9" s="169">
        <v>69.492636286529418</v>
      </c>
    </row>
    <row r="10" spans="1:15" ht="24" customHeight="1" thickBot="1">
      <c r="B10" s="281" t="s">
        <v>1088</v>
      </c>
      <c r="C10" s="282">
        <v>6.613935969868173</v>
      </c>
      <c r="D10" s="283">
        <v>4.6113973058586373</v>
      </c>
      <c r="E10" s="191">
        <v>25.794186189132834</v>
      </c>
      <c r="F10" s="271" t="s">
        <v>1123</v>
      </c>
      <c r="G10" s="283">
        <v>6.597239775542187</v>
      </c>
      <c r="H10" s="271" t="s">
        <v>1123</v>
      </c>
      <c r="I10" s="191">
        <v>2.9508196721311477</v>
      </c>
      <c r="J10" s="191">
        <v>25.468807451893618</v>
      </c>
      <c r="K10" s="191">
        <v>43.690184731805033</v>
      </c>
      <c r="L10" s="191">
        <v>3.9603960396039604</v>
      </c>
      <c r="M10" s="271" t="s">
        <v>1123</v>
      </c>
      <c r="N10" s="271" t="s">
        <v>1123</v>
      </c>
      <c r="O10" s="192">
        <v>0.31613848407741535</v>
      </c>
    </row>
  </sheetData>
  <mergeCells count="4">
    <mergeCell ref="C6:F6"/>
    <mergeCell ref="G6:N6"/>
    <mergeCell ref="O6:O7"/>
    <mergeCell ref="B6:B7"/>
  </mergeCells>
  <phoneticPr fontId="2"/>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0E47-0727-40AD-AD7E-8AA2635191D0}">
  <dimension ref="A1:O33"/>
  <sheetViews>
    <sheetView zoomScale="40" zoomScaleNormal="40" workbookViewId="0">
      <selection activeCell="A3" sqref="A3"/>
    </sheetView>
  </sheetViews>
  <sheetFormatPr defaultColWidth="8.625" defaultRowHeight="16.5"/>
  <cols>
    <col min="1" max="1" width="2.625" style="39" customWidth="1"/>
    <col min="2" max="2" width="22.125" style="39" bestFit="1" customWidth="1"/>
    <col min="3" max="15" width="10.125" style="39" customWidth="1"/>
    <col min="16" max="16384" width="8.625" style="39"/>
  </cols>
  <sheetData>
    <row r="1" spans="1:15">
      <c r="A1" s="39" t="s">
        <v>986</v>
      </c>
    </row>
    <row r="2" spans="1:15">
      <c r="A2" s="39" t="s">
        <v>1355</v>
      </c>
    </row>
    <row r="5" spans="1:15" ht="17.25" thickBot="1">
      <c r="A5" s="39" t="s">
        <v>646</v>
      </c>
      <c r="O5" s="6" t="s">
        <v>24</v>
      </c>
    </row>
    <row r="6" spans="1:15">
      <c r="B6" s="628"/>
      <c r="C6" s="630" t="s">
        <v>570</v>
      </c>
      <c r="D6" s="631"/>
      <c r="E6" s="631"/>
      <c r="F6" s="632"/>
      <c r="G6" s="631" t="s">
        <v>426</v>
      </c>
      <c r="H6" s="631"/>
      <c r="I6" s="631"/>
      <c r="J6" s="631"/>
      <c r="K6" s="631"/>
      <c r="L6" s="631"/>
      <c r="M6" s="631"/>
      <c r="N6" s="731"/>
      <c r="O6" s="683" t="s">
        <v>1251</v>
      </c>
    </row>
    <row r="7" spans="1:15" ht="50.25" thickBot="1">
      <c r="B7" s="629"/>
      <c r="C7" s="120" t="s">
        <v>738</v>
      </c>
      <c r="D7" s="121" t="s">
        <v>1246</v>
      </c>
      <c r="E7" s="122" t="s">
        <v>1247</v>
      </c>
      <c r="F7" s="123" t="s">
        <v>1174</v>
      </c>
      <c r="G7" s="121" t="s">
        <v>1248</v>
      </c>
      <c r="H7" s="122" t="s">
        <v>1249</v>
      </c>
      <c r="I7" s="122" t="s">
        <v>817</v>
      </c>
      <c r="J7" s="122" t="s">
        <v>1250</v>
      </c>
      <c r="K7" s="122" t="s">
        <v>970</v>
      </c>
      <c r="L7" s="122" t="s">
        <v>1179</v>
      </c>
      <c r="M7" s="122" t="s">
        <v>1180</v>
      </c>
      <c r="N7" s="122" t="s">
        <v>651</v>
      </c>
      <c r="O7" s="684"/>
    </row>
    <row r="8" spans="1:15" ht="24" customHeight="1">
      <c r="B8" s="260" t="s">
        <v>988</v>
      </c>
      <c r="C8" s="126">
        <v>71</v>
      </c>
      <c r="D8" s="127">
        <v>40</v>
      </c>
      <c r="E8" s="128">
        <v>29</v>
      </c>
      <c r="F8" s="261" t="s">
        <v>49</v>
      </c>
      <c r="G8" s="127">
        <v>26</v>
      </c>
      <c r="H8" s="145" t="s">
        <v>49</v>
      </c>
      <c r="I8" s="128">
        <v>9</v>
      </c>
      <c r="J8" s="128">
        <v>18</v>
      </c>
      <c r="K8" s="128">
        <v>6</v>
      </c>
      <c r="L8" s="128">
        <v>5</v>
      </c>
      <c r="M8" s="145" t="s">
        <v>49</v>
      </c>
      <c r="N8" s="128">
        <v>4</v>
      </c>
      <c r="O8" s="129">
        <v>20</v>
      </c>
    </row>
    <row r="9" spans="1:15" ht="24" customHeight="1">
      <c r="B9" s="262" t="s">
        <v>989</v>
      </c>
      <c r="C9" s="132">
        <v>68</v>
      </c>
      <c r="D9" s="133">
        <v>39</v>
      </c>
      <c r="E9" s="134">
        <v>27</v>
      </c>
      <c r="F9" s="263" t="s">
        <v>49</v>
      </c>
      <c r="G9" s="133">
        <v>26</v>
      </c>
      <c r="H9" s="147" t="s">
        <v>49</v>
      </c>
      <c r="I9" s="134">
        <v>8</v>
      </c>
      <c r="J9" s="134">
        <v>17</v>
      </c>
      <c r="K9" s="134">
        <v>6</v>
      </c>
      <c r="L9" s="134">
        <v>5</v>
      </c>
      <c r="M9" s="147" t="s">
        <v>49</v>
      </c>
      <c r="N9" s="134">
        <v>4</v>
      </c>
      <c r="O9" s="135">
        <v>20</v>
      </c>
    </row>
    <row r="10" spans="1:15" ht="24" customHeight="1">
      <c r="B10" s="262" t="s">
        <v>990</v>
      </c>
      <c r="C10" s="132">
        <v>41</v>
      </c>
      <c r="D10" s="133">
        <v>30</v>
      </c>
      <c r="E10" s="134">
        <v>10</v>
      </c>
      <c r="F10" s="263" t="s">
        <v>49</v>
      </c>
      <c r="G10" s="133">
        <v>22</v>
      </c>
      <c r="H10" s="147" t="s">
        <v>49</v>
      </c>
      <c r="I10" s="134">
        <v>5</v>
      </c>
      <c r="J10" s="134">
        <v>8</v>
      </c>
      <c r="K10" s="134">
        <v>0</v>
      </c>
      <c r="L10" s="134">
        <v>2</v>
      </c>
      <c r="M10" s="147" t="s">
        <v>49</v>
      </c>
      <c r="N10" s="134">
        <v>2</v>
      </c>
      <c r="O10" s="135">
        <v>17</v>
      </c>
    </row>
    <row r="11" spans="1:15" ht="24" customHeight="1">
      <c r="B11" s="262" t="s">
        <v>991</v>
      </c>
      <c r="C11" s="132">
        <v>48</v>
      </c>
      <c r="D11" s="133">
        <v>32</v>
      </c>
      <c r="E11" s="134">
        <v>14</v>
      </c>
      <c r="F11" s="263" t="s">
        <v>49</v>
      </c>
      <c r="G11" s="133">
        <v>23</v>
      </c>
      <c r="H11" s="147" t="s">
        <v>49</v>
      </c>
      <c r="I11" s="134">
        <v>5</v>
      </c>
      <c r="J11" s="134">
        <v>10</v>
      </c>
      <c r="K11" s="134">
        <v>1</v>
      </c>
      <c r="L11" s="134">
        <v>3</v>
      </c>
      <c r="M11" s="147" t="s">
        <v>49</v>
      </c>
      <c r="N11" s="134">
        <v>4</v>
      </c>
      <c r="O11" s="135">
        <v>16</v>
      </c>
    </row>
    <row r="12" spans="1:15" ht="24" customHeight="1">
      <c r="B12" s="262" t="s">
        <v>992</v>
      </c>
      <c r="C12" s="132">
        <v>37</v>
      </c>
      <c r="D12" s="133">
        <v>26</v>
      </c>
      <c r="E12" s="134">
        <v>9</v>
      </c>
      <c r="F12" s="263" t="s">
        <v>49</v>
      </c>
      <c r="G12" s="133">
        <v>18</v>
      </c>
      <c r="H12" s="147" t="s">
        <v>49</v>
      </c>
      <c r="I12" s="134">
        <v>3</v>
      </c>
      <c r="J12" s="134">
        <v>6</v>
      </c>
      <c r="K12" s="134">
        <v>1</v>
      </c>
      <c r="L12" s="134">
        <v>4</v>
      </c>
      <c r="M12" s="147" t="s">
        <v>49</v>
      </c>
      <c r="N12" s="134">
        <v>4</v>
      </c>
      <c r="O12" s="135">
        <v>15</v>
      </c>
    </row>
    <row r="13" spans="1:15" ht="24" customHeight="1">
      <c r="B13" s="262" t="s">
        <v>993</v>
      </c>
      <c r="C13" s="132">
        <v>18</v>
      </c>
      <c r="D13" s="133">
        <v>15</v>
      </c>
      <c r="E13" s="134">
        <v>3</v>
      </c>
      <c r="F13" s="263" t="s">
        <v>49</v>
      </c>
      <c r="G13" s="133">
        <v>11</v>
      </c>
      <c r="H13" s="147" t="s">
        <v>49</v>
      </c>
      <c r="I13" s="134">
        <v>2</v>
      </c>
      <c r="J13" s="134">
        <v>4</v>
      </c>
      <c r="K13" s="134">
        <v>0</v>
      </c>
      <c r="L13" s="134">
        <v>0</v>
      </c>
      <c r="M13" s="147" t="s">
        <v>49</v>
      </c>
      <c r="N13" s="134">
        <v>1</v>
      </c>
      <c r="O13" s="135">
        <v>8</v>
      </c>
    </row>
    <row r="14" spans="1:15" ht="24" customHeight="1">
      <c r="B14" s="262" t="s">
        <v>994</v>
      </c>
      <c r="C14" s="132">
        <v>25</v>
      </c>
      <c r="D14" s="133">
        <v>15</v>
      </c>
      <c r="E14" s="134">
        <v>9</v>
      </c>
      <c r="F14" s="263" t="s">
        <v>49</v>
      </c>
      <c r="G14" s="133">
        <v>10</v>
      </c>
      <c r="H14" s="147" t="s">
        <v>49</v>
      </c>
      <c r="I14" s="134">
        <v>5</v>
      </c>
      <c r="J14" s="134">
        <v>7</v>
      </c>
      <c r="K14" s="134">
        <v>0</v>
      </c>
      <c r="L14" s="134">
        <v>1</v>
      </c>
      <c r="M14" s="147" t="s">
        <v>49</v>
      </c>
      <c r="N14" s="134">
        <v>2</v>
      </c>
      <c r="O14" s="135">
        <v>10</v>
      </c>
    </row>
    <row r="15" spans="1:15" ht="24" customHeight="1">
      <c r="B15" s="262" t="s">
        <v>995</v>
      </c>
      <c r="C15" s="132">
        <v>21</v>
      </c>
      <c r="D15" s="133">
        <v>15</v>
      </c>
      <c r="E15" s="134">
        <v>6</v>
      </c>
      <c r="F15" s="263" t="s">
        <v>49</v>
      </c>
      <c r="G15" s="133">
        <v>11</v>
      </c>
      <c r="H15" s="147" t="s">
        <v>49</v>
      </c>
      <c r="I15" s="134">
        <v>2</v>
      </c>
      <c r="J15" s="134">
        <v>4</v>
      </c>
      <c r="K15" s="134">
        <v>1</v>
      </c>
      <c r="L15" s="134">
        <v>1</v>
      </c>
      <c r="M15" s="147" t="s">
        <v>49</v>
      </c>
      <c r="N15" s="134">
        <v>1</v>
      </c>
      <c r="O15" s="135">
        <v>8</v>
      </c>
    </row>
    <row r="16" spans="1:15" ht="24" customHeight="1">
      <c r="B16" s="262" t="s">
        <v>996</v>
      </c>
      <c r="C16" s="132">
        <v>20</v>
      </c>
      <c r="D16" s="133">
        <v>18</v>
      </c>
      <c r="E16" s="134">
        <v>2</v>
      </c>
      <c r="F16" s="263" t="s">
        <v>49</v>
      </c>
      <c r="G16" s="133">
        <v>13</v>
      </c>
      <c r="H16" s="147" t="s">
        <v>49</v>
      </c>
      <c r="I16" s="134">
        <v>2</v>
      </c>
      <c r="J16" s="134">
        <v>2</v>
      </c>
      <c r="K16" s="134">
        <v>0</v>
      </c>
      <c r="L16" s="134">
        <v>0</v>
      </c>
      <c r="M16" s="147" t="s">
        <v>49</v>
      </c>
      <c r="N16" s="134">
        <v>2</v>
      </c>
      <c r="O16" s="135">
        <v>8</v>
      </c>
    </row>
    <row r="17" spans="1:15" ht="24" customHeight="1">
      <c r="B17" s="262" t="s">
        <v>997</v>
      </c>
      <c r="C17" s="132">
        <v>6</v>
      </c>
      <c r="D17" s="133">
        <v>5</v>
      </c>
      <c r="E17" s="134">
        <v>1</v>
      </c>
      <c r="F17" s="263" t="s">
        <v>49</v>
      </c>
      <c r="G17" s="133">
        <v>5</v>
      </c>
      <c r="H17" s="147" t="s">
        <v>49</v>
      </c>
      <c r="I17" s="134">
        <v>0</v>
      </c>
      <c r="J17" s="134">
        <v>1</v>
      </c>
      <c r="K17" s="134">
        <v>0</v>
      </c>
      <c r="L17" s="134">
        <v>0</v>
      </c>
      <c r="M17" s="147" t="s">
        <v>49</v>
      </c>
      <c r="N17" s="134">
        <v>0</v>
      </c>
      <c r="O17" s="135">
        <v>4</v>
      </c>
    </row>
    <row r="18" spans="1:15" ht="24" customHeight="1" thickBot="1">
      <c r="B18" s="264" t="s">
        <v>74</v>
      </c>
      <c r="C18" s="138">
        <v>3</v>
      </c>
      <c r="D18" s="139">
        <v>3</v>
      </c>
      <c r="E18" s="140">
        <v>0</v>
      </c>
      <c r="F18" s="265" t="s">
        <v>49</v>
      </c>
      <c r="G18" s="139">
        <v>3</v>
      </c>
      <c r="H18" s="149" t="s">
        <v>49</v>
      </c>
      <c r="I18" s="140">
        <v>0</v>
      </c>
      <c r="J18" s="140">
        <v>0</v>
      </c>
      <c r="K18" s="140">
        <v>0</v>
      </c>
      <c r="L18" s="140">
        <v>0</v>
      </c>
      <c r="M18" s="149" t="s">
        <v>49</v>
      </c>
      <c r="N18" s="140">
        <v>0</v>
      </c>
      <c r="O18" s="141">
        <v>1</v>
      </c>
    </row>
    <row r="20" spans="1:15" ht="17.25" thickBot="1">
      <c r="A20" s="39" t="s">
        <v>987</v>
      </c>
      <c r="O20" s="6" t="s">
        <v>5</v>
      </c>
    </row>
    <row r="21" spans="1:15">
      <c r="B21" s="628"/>
      <c r="C21" s="630" t="s">
        <v>570</v>
      </c>
      <c r="D21" s="631"/>
      <c r="E21" s="631"/>
      <c r="F21" s="632"/>
      <c r="G21" s="631" t="s">
        <v>426</v>
      </c>
      <c r="H21" s="631"/>
      <c r="I21" s="631"/>
      <c r="J21" s="631"/>
      <c r="K21" s="631"/>
      <c r="L21" s="631"/>
      <c r="M21" s="631"/>
      <c r="N21" s="731"/>
      <c r="O21" s="683" t="s">
        <v>1256</v>
      </c>
    </row>
    <row r="22" spans="1:15" ht="50.25" thickBot="1">
      <c r="B22" s="629"/>
      <c r="C22" s="120" t="s">
        <v>1252</v>
      </c>
      <c r="D22" s="121" t="s">
        <v>1253</v>
      </c>
      <c r="E22" s="122" t="s">
        <v>1254</v>
      </c>
      <c r="F22" s="123" t="s">
        <v>1174</v>
      </c>
      <c r="G22" s="121" t="s">
        <v>741</v>
      </c>
      <c r="H22" s="122" t="s">
        <v>1249</v>
      </c>
      <c r="I22" s="122" t="s">
        <v>1255</v>
      </c>
      <c r="J22" s="122" t="s">
        <v>1177</v>
      </c>
      <c r="K22" s="122" t="s">
        <v>970</v>
      </c>
      <c r="L22" s="122" t="s">
        <v>1179</v>
      </c>
      <c r="M22" s="122" t="s">
        <v>1180</v>
      </c>
      <c r="N22" s="122" t="s">
        <v>651</v>
      </c>
      <c r="O22" s="684"/>
    </row>
    <row r="23" spans="1:15" ht="24" customHeight="1">
      <c r="B23" s="260" t="s">
        <v>988</v>
      </c>
      <c r="C23" s="179">
        <v>68.737864077669911</v>
      </c>
      <c r="D23" s="188">
        <v>69.868421052631575</v>
      </c>
      <c r="E23" s="171">
        <v>65.629629629629633</v>
      </c>
      <c r="F23" s="266" t="s">
        <v>49</v>
      </c>
      <c r="G23" s="188">
        <v>71.958333333333329</v>
      </c>
      <c r="H23" s="267" t="s">
        <v>49</v>
      </c>
      <c r="I23" s="171">
        <v>67.5</v>
      </c>
      <c r="J23" s="171">
        <v>63.058823529411768</v>
      </c>
      <c r="K23" s="171">
        <v>74.166666666666671</v>
      </c>
      <c r="L23" s="171">
        <v>60</v>
      </c>
      <c r="M23" s="267" t="s">
        <v>49</v>
      </c>
      <c r="N23" s="171">
        <v>69.599999999999994</v>
      </c>
      <c r="O23" s="172">
        <v>70.222222222222214</v>
      </c>
    </row>
    <row r="24" spans="1:15" ht="24" customHeight="1">
      <c r="B24" s="262" t="s">
        <v>989</v>
      </c>
      <c r="C24" s="178">
        <v>16.803584764749814</v>
      </c>
      <c r="D24" s="189">
        <v>15.447368421052632</v>
      </c>
      <c r="E24" s="168">
        <v>19.518518518518519</v>
      </c>
      <c r="F24" s="268" t="s">
        <v>49</v>
      </c>
      <c r="G24" s="189">
        <v>14.416666666666666</v>
      </c>
      <c r="H24" s="269" t="s">
        <v>49</v>
      </c>
      <c r="I24" s="168">
        <v>16</v>
      </c>
      <c r="J24" s="168">
        <v>20.588235294117649</v>
      </c>
      <c r="K24" s="168">
        <v>22.5</v>
      </c>
      <c r="L24" s="168">
        <v>17</v>
      </c>
      <c r="M24" s="269" t="s">
        <v>49</v>
      </c>
      <c r="N24" s="168">
        <v>12.2</v>
      </c>
      <c r="O24" s="169">
        <v>14.777777777777779</v>
      </c>
    </row>
    <row r="25" spans="1:15" ht="24" customHeight="1">
      <c r="B25" s="262" t="s">
        <v>990</v>
      </c>
      <c r="C25" s="178">
        <v>3.7341299477221805</v>
      </c>
      <c r="D25" s="189">
        <v>4.0526315789473681</v>
      </c>
      <c r="E25" s="168">
        <v>3.5185185185185186</v>
      </c>
      <c r="F25" s="268" t="s">
        <v>49</v>
      </c>
      <c r="G25" s="189">
        <v>3.208333333333333</v>
      </c>
      <c r="H25" s="269" t="s">
        <v>49</v>
      </c>
      <c r="I25" s="168">
        <v>4.625</v>
      </c>
      <c r="J25" s="168">
        <v>4</v>
      </c>
      <c r="K25" s="168">
        <v>0</v>
      </c>
      <c r="L25" s="168">
        <v>6</v>
      </c>
      <c r="M25" s="269" t="s">
        <v>49</v>
      </c>
      <c r="N25" s="168">
        <v>7.1999999999999993</v>
      </c>
      <c r="O25" s="169">
        <v>3.6111111111111107</v>
      </c>
    </row>
    <row r="26" spans="1:15" ht="24" customHeight="1">
      <c r="B26" s="262" t="s">
        <v>991</v>
      </c>
      <c r="C26" s="178">
        <v>4.5705750560119487</v>
      </c>
      <c r="D26" s="189">
        <v>3.9473684210526314</v>
      </c>
      <c r="E26" s="168">
        <v>5.5555555555555554</v>
      </c>
      <c r="F26" s="268" t="s">
        <v>49</v>
      </c>
      <c r="G26" s="189">
        <v>4.083333333333333</v>
      </c>
      <c r="H26" s="269" t="s">
        <v>49</v>
      </c>
      <c r="I26" s="168">
        <v>7.5</v>
      </c>
      <c r="J26" s="168">
        <v>5.1764705882352944</v>
      </c>
      <c r="K26" s="168">
        <v>0.83333333333333337</v>
      </c>
      <c r="L26" s="168">
        <v>7.0000000000000009</v>
      </c>
      <c r="M26" s="269" t="s">
        <v>49</v>
      </c>
      <c r="N26" s="168">
        <v>3.2</v>
      </c>
      <c r="O26" s="169">
        <v>3.7222222222222219</v>
      </c>
    </row>
    <row r="27" spans="1:15" ht="24" customHeight="1">
      <c r="B27" s="262" t="s">
        <v>992</v>
      </c>
      <c r="C27" s="178">
        <v>2.4645257654966395</v>
      </c>
      <c r="D27" s="189">
        <v>2.2631578947368425</v>
      </c>
      <c r="E27" s="168">
        <v>2.7037037037037037</v>
      </c>
      <c r="F27" s="268" t="s">
        <v>49</v>
      </c>
      <c r="G27" s="189">
        <v>2.2916666666666665</v>
      </c>
      <c r="H27" s="269" t="s">
        <v>49</v>
      </c>
      <c r="I27" s="168">
        <v>1.25</v>
      </c>
      <c r="J27" s="168">
        <v>2.4705882352941178</v>
      </c>
      <c r="K27" s="168">
        <v>1.6666666666666667</v>
      </c>
      <c r="L27" s="168">
        <v>6</v>
      </c>
      <c r="M27" s="269" t="s">
        <v>49</v>
      </c>
      <c r="N27" s="168">
        <v>3.2</v>
      </c>
      <c r="O27" s="169">
        <v>3.0555555555555554</v>
      </c>
    </row>
    <row r="28" spans="1:15" ht="24" customHeight="1">
      <c r="B28" s="262" t="s">
        <v>993</v>
      </c>
      <c r="C28" s="178">
        <v>0.52277819268110537</v>
      </c>
      <c r="D28" s="189">
        <v>0.86842105263157887</v>
      </c>
      <c r="E28" s="168">
        <v>7.407407407407407E-2</v>
      </c>
      <c r="F28" s="268" t="s">
        <v>49</v>
      </c>
      <c r="G28" s="189">
        <v>0.625</v>
      </c>
      <c r="H28" s="269" t="s">
        <v>49</v>
      </c>
      <c r="I28" s="168">
        <v>0.25</v>
      </c>
      <c r="J28" s="168">
        <v>0.76470588235294112</v>
      </c>
      <c r="K28" s="168">
        <v>0</v>
      </c>
      <c r="L28" s="168">
        <v>0</v>
      </c>
      <c r="M28" s="269" t="s">
        <v>49</v>
      </c>
      <c r="N28" s="168">
        <v>1</v>
      </c>
      <c r="O28" s="169">
        <v>0.66666666666666674</v>
      </c>
    </row>
    <row r="29" spans="1:15" ht="24" customHeight="1">
      <c r="B29" s="262" t="s">
        <v>994</v>
      </c>
      <c r="C29" s="178">
        <v>1.5384615384615385</v>
      </c>
      <c r="D29" s="189">
        <v>1.368421052631579</v>
      </c>
      <c r="E29" s="168">
        <v>1.8518518518518519</v>
      </c>
      <c r="F29" s="268" t="s">
        <v>49</v>
      </c>
      <c r="G29" s="189">
        <v>1.0833333333333335</v>
      </c>
      <c r="H29" s="269" t="s">
        <v>49</v>
      </c>
      <c r="I29" s="168">
        <v>2.125</v>
      </c>
      <c r="J29" s="168">
        <v>2.5882352941176472</v>
      </c>
      <c r="K29" s="168">
        <v>0</v>
      </c>
      <c r="L29" s="168">
        <v>2</v>
      </c>
      <c r="M29" s="269" t="s">
        <v>49</v>
      </c>
      <c r="N29" s="168">
        <v>1.2</v>
      </c>
      <c r="O29" s="169">
        <v>1.6111111111111112</v>
      </c>
    </row>
    <row r="30" spans="1:15" ht="24" customHeight="1">
      <c r="B30" s="262" t="s">
        <v>995</v>
      </c>
      <c r="C30" s="178">
        <v>0.79163554891710231</v>
      </c>
      <c r="D30" s="189">
        <v>0.78947368421052633</v>
      </c>
      <c r="E30" s="168">
        <v>0.85185185185185186</v>
      </c>
      <c r="F30" s="268" t="s">
        <v>49</v>
      </c>
      <c r="G30" s="189">
        <v>0.70833333333333326</v>
      </c>
      <c r="H30" s="269" t="s">
        <v>49</v>
      </c>
      <c r="I30" s="168">
        <v>0.5</v>
      </c>
      <c r="J30" s="168">
        <v>0.6470588235294118</v>
      </c>
      <c r="K30" s="168">
        <v>0.83333333333333337</v>
      </c>
      <c r="L30" s="168">
        <v>2</v>
      </c>
      <c r="M30" s="269" t="s">
        <v>49</v>
      </c>
      <c r="N30" s="168">
        <v>1</v>
      </c>
      <c r="O30" s="169">
        <v>0.88888888888888884</v>
      </c>
    </row>
    <row r="31" spans="1:15" ht="24" customHeight="1">
      <c r="B31" s="262" t="s">
        <v>996</v>
      </c>
      <c r="C31" s="178">
        <v>0.56758775205377143</v>
      </c>
      <c r="D31" s="189">
        <v>0.94736842105263164</v>
      </c>
      <c r="E31" s="168">
        <v>7.407407407407407E-2</v>
      </c>
      <c r="F31" s="268" t="s">
        <v>49</v>
      </c>
      <c r="G31" s="189">
        <v>0.91666666666666663</v>
      </c>
      <c r="H31" s="269" t="s">
        <v>49</v>
      </c>
      <c r="I31" s="168">
        <v>0.25</v>
      </c>
      <c r="J31" s="168">
        <v>0.35294117647058826</v>
      </c>
      <c r="K31" s="168">
        <v>0</v>
      </c>
      <c r="L31" s="168">
        <v>0</v>
      </c>
      <c r="M31" s="269" t="s">
        <v>49</v>
      </c>
      <c r="N31" s="168">
        <v>1.4000000000000001</v>
      </c>
      <c r="O31" s="169">
        <v>1.0555555555555556</v>
      </c>
    </row>
    <row r="32" spans="1:15" ht="24" customHeight="1">
      <c r="B32" s="262" t="s">
        <v>997</v>
      </c>
      <c r="C32" s="178">
        <v>0.10455563853622107</v>
      </c>
      <c r="D32" s="189">
        <v>0.15789473684210525</v>
      </c>
      <c r="E32" s="168">
        <v>3.7105751391465679E-2</v>
      </c>
      <c r="F32" s="268" t="s">
        <v>49</v>
      </c>
      <c r="G32" s="189">
        <v>0.25</v>
      </c>
      <c r="H32" s="269" t="s">
        <v>49</v>
      </c>
      <c r="I32" s="168">
        <v>0</v>
      </c>
      <c r="J32" s="168">
        <v>5.8823529411764705E-2</v>
      </c>
      <c r="K32" s="168">
        <v>0</v>
      </c>
      <c r="L32" s="168">
        <v>0</v>
      </c>
      <c r="M32" s="269" t="s">
        <v>49</v>
      </c>
      <c r="N32" s="168">
        <v>0</v>
      </c>
      <c r="O32" s="169">
        <v>0.33333333333333337</v>
      </c>
    </row>
    <row r="33" spans="2:15" ht="24" customHeight="1" thickBot="1">
      <c r="B33" s="264" t="s">
        <v>74</v>
      </c>
      <c r="C33" s="180">
        <v>0.16430171769977595</v>
      </c>
      <c r="D33" s="190">
        <v>0.28947368421052633</v>
      </c>
      <c r="E33" s="191">
        <v>0.18518518518518517</v>
      </c>
      <c r="F33" s="270" t="s">
        <v>49</v>
      </c>
      <c r="G33" s="190">
        <v>0.45833333333333331</v>
      </c>
      <c r="H33" s="271" t="s">
        <v>49</v>
      </c>
      <c r="I33" s="191">
        <v>0</v>
      </c>
      <c r="J33" s="191">
        <v>0.29411764705882354</v>
      </c>
      <c r="K33" s="191">
        <v>0</v>
      </c>
      <c r="L33" s="191">
        <v>0</v>
      </c>
      <c r="M33" s="271" t="s">
        <v>49</v>
      </c>
      <c r="N33" s="191">
        <v>0</v>
      </c>
      <c r="O33" s="192">
        <v>5.5555555555555552E-2</v>
      </c>
    </row>
  </sheetData>
  <mergeCells count="8">
    <mergeCell ref="B6:B7"/>
    <mergeCell ref="B21:B22"/>
    <mergeCell ref="O6:O7"/>
    <mergeCell ref="G6:N6"/>
    <mergeCell ref="C6:F6"/>
    <mergeCell ref="C21:F21"/>
    <mergeCell ref="G21:N21"/>
    <mergeCell ref="O21:O22"/>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2DA50-D601-4F73-83B7-EB496594E48E}">
  <dimension ref="A1:G64"/>
  <sheetViews>
    <sheetView zoomScale="10" zoomScaleNormal="10" workbookViewId="0">
      <selection activeCell="J21" sqref="J21"/>
    </sheetView>
  </sheetViews>
  <sheetFormatPr defaultColWidth="8.625" defaultRowHeight="16.5"/>
  <cols>
    <col min="1" max="1" width="2.625" style="39" customWidth="1"/>
    <col min="2" max="2" width="24.625" style="39" customWidth="1"/>
    <col min="3" max="6" width="10.125" style="39" customWidth="1"/>
    <col min="7" max="7" width="12.125" style="39" customWidth="1"/>
    <col min="8" max="16384" width="8.625" style="39"/>
  </cols>
  <sheetData>
    <row r="1" spans="1:7">
      <c r="A1" s="152" t="s">
        <v>1332</v>
      </c>
      <c r="B1" s="458"/>
      <c r="C1" s="152"/>
      <c r="D1" s="458"/>
      <c r="E1" s="458"/>
      <c r="F1" s="458"/>
      <c r="G1" s="458"/>
    </row>
    <row r="2" spans="1:7">
      <c r="A2" s="39" t="s">
        <v>501</v>
      </c>
    </row>
    <row r="6" spans="1:7">
      <c r="A6" s="39" t="s">
        <v>503</v>
      </c>
    </row>
    <row r="7" spans="1:7">
      <c r="A7" s="39" t="s">
        <v>502</v>
      </c>
    </row>
    <row r="8" spans="1:7" ht="17.25" thickBot="1">
      <c r="F8" s="6" t="s">
        <v>5</v>
      </c>
    </row>
    <row r="9" spans="1:7" ht="17.25" thickBot="1">
      <c r="B9" s="459" t="s">
        <v>0</v>
      </c>
      <c r="C9" s="460" t="s">
        <v>1</v>
      </c>
      <c r="D9" s="461" t="s">
        <v>2</v>
      </c>
      <c r="E9" s="462" t="s">
        <v>3</v>
      </c>
      <c r="F9" s="453" t="s">
        <v>4</v>
      </c>
    </row>
    <row r="10" spans="1:7" ht="24" customHeight="1" thickBot="1">
      <c r="B10" s="11" t="s">
        <v>41</v>
      </c>
      <c r="C10" s="12">
        <v>30</v>
      </c>
      <c r="D10" s="13">
        <v>34.799999999999997</v>
      </c>
      <c r="E10" s="454">
        <v>35.199999999999996</v>
      </c>
      <c r="F10" s="15">
        <f>SUM(C10:E10)</f>
        <v>100</v>
      </c>
    </row>
    <row r="11" spans="1:7" ht="24" customHeight="1" thickBot="1">
      <c r="B11" s="11" t="s">
        <v>6</v>
      </c>
      <c r="C11" s="12">
        <v>25.8</v>
      </c>
      <c r="D11" s="13">
        <v>33.5</v>
      </c>
      <c r="E11" s="454">
        <v>40.700000000000003</v>
      </c>
      <c r="F11" s="15">
        <f t="shared" ref="F11:F12" si="0">SUM(C11:E11)</f>
        <v>100</v>
      </c>
    </row>
    <row r="12" spans="1:7" ht="24" customHeight="1" thickBot="1">
      <c r="B12" s="11" t="s">
        <v>7</v>
      </c>
      <c r="C12" s="12">
        <v>15</v>
      </c>
      <c r="D12" s="13">
        <v>32.299999999999997</v>
      </c>
      <c r="E12" s="454">
        <v>52.7</v>
      </c>
      <c r="F12" s="15">
        <f t="shared" si="0"/>
        <v>100</v>
      </c>
    </row>
    <row r="14" spans="1:7">
      <c r="A14" s="39" t="s">
        <v>1134</v>
      </c>
    </row>
    <row r="15" spans="1:7" ht="17.25" thickBot="1">
      <c r="F15" s="6" t="s">
        <v>5</v>
      </c>
    </row>
    <row r="16" spans="1:7" ht="24" customHeight="1" thickBot="1">
      <c r="B16" s="463"/>
      <c r="C16" s="548" t="s">
        <v>485</v>
      </c>
      <c r="D16" s="549"/>
      <c r="E16" s="549"/>
      <c r="F16" s="550"/>
    </row>
    <row r="17" spans="2:6" ht="24" customHeight="1" thickBot="1">
      <c r="B17" s="464" t="s">
        <v>487</v>
      </c>
      <c r="C17" s="358" t="s">
        <v>488</v>
      </c>
      <c r="D17" s="359" t="s">
        <v>72</v>
      </c>
      <c r="E17" s="360" t="s">
        <v>73</v>
      </c>
      <c r="F17" s="362" t="s">
        <v>339</v>
      </c>
    </row>
    <row r="18" spans="2:6" ht="24" customHeight="1">
      <c r="B18" s="179" t="s">
        <v>490</v>
      </c>
      <c r="C18" s="277">
        <v>30</v>
      </c>
      <c r="D18" s="171">
        <v>34.799999999999997</v>
      </c>
      <c r="E18" s="305">
        <v>35.199999999999996</v>
      </c>
      <c r="F18" s="364">
        <v>100</v>
      </c>
    </row>
    <row r="19" spans="2:6" ht="24" customHeight="1">
      <c r="B19" s="178" t="s">
        <v>492</v>
      </c>
      <c r="C19" s="280">
        <v>26.666666666666668</v>
      </c>
      <c r="D19" s="168">
        <v>40.833333333333336</v>
      </c>
      <c r="E19" s="306">
        <v>32.5</v>
      </c>
      <c r="F19" s="465">
        <v>100</v>
      </c>
    </row>
    <row r="20" spans="2:6" ht="24" customHeight="1">
      <c r="B20" s="178" t="s">
        <v>493</v>
      </c>
      <c r="C20" s="280">
        <v>33.613445378151262</v>
      </c>
      <c r="D20" s="168">
        <v>26.890756302521009</v>
      </c>
      <c r="E20" s="306">
        <v>39.495798319327733</v>
      </c>
      <c r="F20" s="465">
        <v>100</v>
      </c>
    </row>
    <row r="21" spans="2:6" ht="24" customHeight="1">
      <c r="B21" s="178" t="s">
        <v>343</v>
      </c>
      <c r="C21" s="280">
        <v>27.27272727272727</v>
      </c>
      <c r="D21" s="168">
        <v>54.54545454545454</v>
      </c>
      <c r="E21" s="306">
        <v>18.181818181818183</v>
      </c>
      <c r="F21" s="465">
        <v>100</v>
      </c>
    </row>
    <row r="22" spans="2:6" ht="24" customHeight="1">
      <c r="B22" s="178" t="s">
        <v>495</v>
      </c>
      <c r="C22" s="280">
        <v>21.428571428571427</v>
      </c>
      <c r="D22" s="168">
        <v>40</v>
      </c>
      <c r="E22" s="306">
        <v>38.571428571428577</v>
      </c>
      <c r="F22" s="465">
        <v>100</v>
      </c>
    </row>
    <row r="23" spans="2:6" ht="24" customHeight="1">
      <c r="B23" s="178" t="s">
        <v>392</v>
      </c>
      <c r="C23" s="280">
        <v>0</v>
      </c>
      <c r="D23" s="168">
        <v>77.777777777777786</v>
      </c>
      <c r="E23" s="306">
        <v>22.222222222222221</v>
      </c>
      <c r="F23" s="465">
        <v>100</v>
      </c>
    </row>
    <row r="24" spans="2:6" ht="24" customHeight="1">
      <c r="B24" s="178" t="s">
        <v>496</v>
      </c>
      <c r="C24" s="280">
        <v>27.777777777777779</v>
      </c>
      <c r="D24" s="168">
        <v>25</v>
      </c>
      <c r="E24" s="306">
        <v>47.222222222222221</v>
      </c>
      <c r="F24" s="465">
        <v>100</v>
      </c>
    </row>
    <row r="25" spans="2:6" ht="24" customHeight="1">
      <c r="B25" s="178" t="s">
        <v>427</v>
      </c>
      <c r="C25" s="280">
        <v>39.344262295081968</v>
      </c>
      <c r="D25" s="168">
        <v>22.950819672131146</v>
      </c>
      <c r="E25" s="306">
        <v>37.704918032786885</v>
      </c>
      <c r="F25" s="465">
        <v>100</v>
      </c>
    </row>
    <row r="26" spans="2:6" ht="24" customHeight="1">
      <c r="B26" s="178" t="s">
        <v>348</v>
      </c>
      <c r="C26" s="280">
        <v>39.130434782608695</v>
      </c>
      <c r="D26" s="168">
        <v>39.130434782608695</v>
      </c>
      <c r="E26" s="306">
        <v>21.739130434782609</v>
      </c>
      <c r="F26" s="465">
        <v>100</v>
      </c>
    </row>
    <row r="27" spans="2:6" ht="24" customHeight="1">
      <c r="B27" s="178" t="s">
        <v>497</v>
      </c>
      <c r="C27" s="280">
        <v>42.105263157894733</v>
      </c>
      <c r="D27" s="168">
        <v>31.578947368421051</v>
      </c>
      <c r="E27" s="306">
        <v>26.315789473684209</v>
      </c>
      <c r="F27" s="465">
        <v>99.999999999999986</v>
      </c>
    </row>
    <row r="28" spans="2:6" ht="24" customHeight="1">
      <c r="B28" s="178" t="s">
        <v>350</v>
      </c>
      <c r="C28" s="280">
        <v>57.142857142857139</v>
      </c>
      <c r="D28" s="168">
        <v>28.571428571428569</v>
      </c>
      <c r="E28" s="306">
        <v>14.285714285714285</v>
      </c>
      <c r="F28" s="465">
        <v>100</v>
      </c>
    </row>
    <row r="29" spans="2:6" ht="24" customHeight="1">
      <c r="B29" s="178" t="s">
        <v>498</v>
      </c>
      <c r="C29" s="280">
        <v>20</v>
      </c>
      <c r="D29" s="168">
        <v>50</v>
      </c>
      <c r="E29" s="306">
        <v>30</v>
      </c>
      <c r="F29" s="465">
        <v>100</v>
      </c>
    </row>
    <row r="30" spans="2:6" ht="24" customHeight="1" thickBot="1">
      <c r="B30" s="180" t="s">
        <v>352</v>
      </c>
      <c r="C30" s="283">
        <v>20</v>
      </c>
      <c r="D30" s="191">
        <v>42</v>
      </c>
      <c r="E30" s="425">
        <v>38</v>
      </c>
      <c r="F30" s="466">
        <v>100</v>
      </c>
    </row>
    <row r="31" spans="2:6" ht="24" customHeight="1">
      <c r="B31" s="179" t="s">
        <v>356</v>
      </c>
      <c r="C31" s="277">
        <v>29.411764705882355</v>
      </c>
      <c r="D31" s="171">
        <v>29.411764705882355</v>
      </c>
      <c r="E31" s="305">
        <v>41.17647058823529</v>
      </c>
      <c r="F31" s="364">
        <v>100</v>
      </c>
    </row>
    <row r="32" spans="2:6" ht="24" customHeight="1" thickBot="1">
      <c r="B32" s="180" t="s">
        <v>499</v>
      </c>
      <c r="C32" s="283">
        <v>32.5</v>
      </c>
      <c r="D32" s="191">
        <v>30</v>
      </c>
      <c r="E32" s="425">
        <v>37.5</v>
      </c>
      <c r="F32" s="466">
        <v>100</v>
      </c>
    </row>
    <row r="33" spans="1:7" ht="24" customHeight="1">
      <c r="B33" s="179" t="s">
        <v>358</v>
      </c>
      <c r="C33" s="277">
        <v>33.333333333333329</v>
      </c>
      <c r="D33" s="171">
        <v>27.450980392156865</v>
      </c>
      <c r="E33" s="305">
        <v>39.215686274509807</v>
      </c>
      <c r="F33" s="364">
        <v>100</v>
      </c>
    </row>
    <row r="34" spans="1:7" ht="24" customHeight="1" thickBot="1">
      <c r="B34" s="180" t="s">
        <v>500</v>
      </c>
      <c r="C34" s="283">
        <v>31.623931623931622</v>
      </c>
      <c r="D34" s="191">
        <v>34.188034188034187</v>
      </c>
      <c r="E34" s="425">
        <v>34.188034188034187</v>
      </c>
      <c r="F34" s="466">
        <v>100</v>
      </c>
    </row>
    <row r="36" spans="1:7">
      <c r="A36" s="39" t="s">
        <v>504</v>
      </c>
    </row>
    <row r="37" spans="1:7">
      <c r="A37" s="39" t="s">
        <v>502</v>
      </c>
    </row>
    <row r="38" spans="1:7" ht="17.25" thickBot="1">
      <c r="G38" s="6" t="s">
        <v>5</v>
      </c>
    </row>
    <row r="39" spans="1:7" ht="17.25" thickBot="1">
      <c r="B39" s="459" t="s">
        <v>43</v>
      </c>
      <c r="C39" s="460" t="s">
        <v>1</v>
      </c>
      <c r="D39" s="461" t="s">
        <v>2</v>
      </c>
      <c r="E39" s="467" t="s">
        <v>3</v>
      </c>
      <c r="F39" s="468" t="s">
        <v>8</v>
      </c>
      <c r="G39" s="453" t="s">
        <v>4</v>
      </c>
    </row>
    <row r="40" spans="1:7" ht="24" customHeight="1" thickBot="1">
      <c r="B40" s="11" t="s">
        <v>44</v>
      </c>
      <c r="C40" s="12">
        <v>24.497991967871485</v>
      </c>
      <c r="D40" s="13">
        <v>26.907630522088354</v>
      </c>
      <c r="E40" s="14">
        <v>21.686746987951807</v>
      </c>
      <c r="F40" s="454">
        <v>26.907630522088354</v>
      </c>
      <c r="G40" s="15">
        <f>SUM(C40:F40)</f>
        <v>100</v>
      </c>
    </row>
    <row r="41" spans="1:7" ht="24" customHeight="1" thickBot="1">
      <c r="B41" s="11" t="s">
        <v>9</v>
      </c>
      <c r="C41" s="12">
        <v>19.8</v>
      </c>
      <c r="D41" s="13">
        <v>28.5</v>
      </c>
      <c r="E41" s="14">
        <v>22.7</v>
      </c>
      <c r="F41" s="454">
        <v>29</v>
      </c>
      <c r="G41" s="15">
        <f>SUM(C41:F41)</f>
        <v>100</v>
      </c>
    </row>
    <row r="42" spans="1:7" ht="24" customHeight="1" thickBot="1">
      <c r="B42" s="11" t="s">
        <v>10</v>
      </c>
      <c r="C42" s="12">
        <v>12.4</v>
      </c>
      <c r="D42" s="13">
        <v>26.7</v>
      </c>
      <c r="E42" s="14">
        <v>32.9</v>
      </c>
      <c r="F42" s="454">
        <v>28</v>
      </c>
      <c r="G42" s="15">
        <f>SUM(C42:F42)</f>
        <v>100</v>
      </c>
    </row>
    <row r="44" spans="1:7">
      <c r="A44" s="39" t="s">
        <v>1134</v>
      </c>
    </row>
    <row r="45" spans="1:7" ht="17.25" thickBot="1">
      <c r="G45" s="6" t="s">
        <v>5</v>
      </c>
    </row>
    <row r="46" spans="1:7" ht="24" customHeight="1" thickBot="1">
      <c r="B46" s="463"/>
      <c r="C46" s="548" t="s">
        <v>486</v>
      </c>
      <c r="D46" s="549"/>
      <c r="E46" s="549"/>
      <c r="F46" s="549"/>
      <c r="G46" s="550"/>
    </row>
    <row r="47" spans="1:7" ht="24" customHeight="1" thickBot="1">
      <c r="B47" s="464" t="s">
        <v>487</v>
      </c>
      <c r="C47" s="358" t="s">
        <v>488</v>
      </c>
      <c r="D47" s="359" t="s">
        <v>72</v>
      </c>
      <c r="E47" s="359" t="s">
        <v>73</v>
      </c>
      <c r="F47" s="469" t="s">
        <v>489</v>
      </c>
      <c r="G47" s="362" t="s">
        <v>339</v>
      </c>
    </row>
    <row r="48" spans="1:7" ht="24" customHeight="1">
      <c r="B48" s="179" t="s">
        <v>491</v>
      </c>
      <c r="C48" s="277">
        <v>24.497991967871485</v>
      </c>
      <c r="D48" s="171">
        <v>26.907630522088354</v>
      </c>
      <c r="E48" s="171">
        <v>21.686746987951807</v>
      </c>
      <c r="F48" s="305">
        <v>26.907630522088354</v>
      </c>
      <c r="G48" s="364">
        <v>100</v>
      </c>
    </row>
    <row r="49" spans="2:7" ht="24" customHeight="1">
      <c r="B49" s="178" t="s">
        <v>492</v>
      </c>
      <c r="C49" s="280">
        <v>23.333333333333332</v>
      </c>
      <c r="D49" s="168">
        <v>30</v>
      </c>
      <c r="E49" s="168">
        <v>17.5</v>
      </c>
      <c r="F49" s="306">
        <v>29.166666666666668</v>
      </c>
      <c r="G49" s="465">
        <v>100</v>
      </c>
    </row>
    <row r="50" spans="2:7" ht="24" customHeight="1">
      <c r="B50" s="178" t="s">
        <v>493</v>
      </c>
      <c r="C50" s="280">
        <v>25.210084033613445</v>
      </c>
      <c r="D50" s="168">
        <v>24.369747899159663</v>
      </c>
      <c r="E50" s="168">
        <v>27.731092436974791</v>
      </c>
      <c r="F50" s="306">
        <v>22.689075630252102</v>
      </c>
      <c r="G50" s="465">
        <v>100</v>
      </c>
    </row>
    <row r="51" spans="2:7" ht="24" customHeight="1">
      <c r="B51" s="178" t="s">
        <v>494</v>
      </c>
      <c r="C51" s="280">
        <v>30</v>
      </c>
      <c r="D51" s="168">
        <v>20</v>
      </c>
      <c r="E51" s="168">
        <v>0</v>
      </c>
      <c r="F51" s="306">
        <v>50</v>
      </c>
      <c r="G51" s="465">
        <v>100</v>
      </c>
    </row>
    <row r="52" spans="2:7" ht="24" customHeight="1">
      <c r="B52" s="178" t="s">
        <v>495</v>
      </c>
      <c r="C52" s="280">
        <v>17.142857142857142</v>
      </c>
      <c r="D52" s="168">
        <v>38.571428571428577</v>
      </c>
      <c r="E52" s="168">
        <v>18.571428571428573</v>
      </c>
      <c r="F52" s="306">
        <v>25.714285714285712</v>
      </c>
      <c r="G52" s="465">
        <v>100</v>
      </c>
    </row>
    <row r="53" spans="2:7" ht="24" customHeight="1">
      <c r="B53" s="178" t="s">
        <v>392</v>
      </c>
      <c r="C53" s="280">
        <v>33.333333333333329</v>
      </c>
      <c r="D53" s="168">
        <v>33.333333333333329</v>
      </c>
      <c r="E53" s="168">
        <v>11.111111111111111</v>
      </c>
      <c r="F53" s="306">
        <v>22.222222222222221</v>
      </c>
      <c r="G53" s="465">
        <v>100</v>
      </c>
    </row>
    <row r="54" spans="2:7" ht="24" customHeight="1">
      <c r="B54" s="178" t="s">
        <v>496</v>
      </c>
      <c r="C54" s="280">
        <v>33.333333333333329</v>
      </c>
      <c r="D54" s="168">
        <v>19.444444444444446</v>
      </c>
      <c r="E54" s="168">
        <v>38.888888888888893</v>
      </c>
      <c r="F54" s="306">
        <v>8.3333333333333321</v>
      </c>
      <c r="G54" s="465">
        <v>99.999999999999986</v>
      </c>
    </row>
    <row r="55" spans="2:7" ht="24" customHeight="1">
      <c r="B55" s="178" t="s">
        <v>427</v>
      </c>
      <c r="C55" s="280">
        <v>22.950819672131146</v>
      </c>
      <c r="D55" s="168">
        <v>21.311475409836063</v>
      </c>
      <c r="E55" s="168">
        <v>27.868852459016392</v>
      </c>
      <c r="F55" s="306">
        <v>27.868852459016392</v>
      </c>
      <c r="G55" s="465">
        <v>100</v>
      </c>
    </row>
    <row r="56" spans="2:7" ht="24" customHeight="1">
      <c r="B56" s="178" t="s">
        <v>348</v>
      </c>
      <c r="C56" s="280">
        <v>30.434782608695656</v>
      </c>
      <c r="D56" s="168">
        <v>30.434782608695656</v>
      </c>
      <c r="E56" s="168">
        <v>17.391304347826086</v>
      </c>
      <c r="F56" s="306">
        <v>21.739130434782609</v>
      </c>
      <c r="G56" s="465">
        <v>100.00000000000001</v>
      </c>
    </row>
    <row r="57" spans="2:7" ht="24" customHeight="1">
      <c r="B57" s="178" t="s">
        <v>497</v>
      </c>
      <c r="C57" s="280">
        <v>21.052631578947366</v>
      </c>
      <c r="D57" s="168">
        <v>21.052631578947366</v>
      </c>
      <c r="E57" s="168">
        <v>10.526315789473683</v>
      </c>
      <c r="F57" s="306">
        <v>47.368421052631575</v>
      </c>
      <c r="G57" s="465">
        <v>100</v>
      </c>
    </row>
    <row r="58" spans="2:7" ht="24" customHeight="1">
      <c r="B58" s="178" t="s">
        <v>350</v>
      </c>
      <c r="C58" s="280">
        <v>57.142857142857139</v>
      </c>
      <c r="D58" s="168">
        <v>0</v>
      </c>
      <c r="E58" s="168">
        <v>14.285714285714285</v>
      </c>
      <c r="F58" s="306">
        <v>28.571428571428569</v>
      </c>
      <c r="G58" s="465">
        <v>99.999999999999986</v>
      </c>
    </row>
    <row r="59" spans="2:7" ht="24" customHeight="1">
      <c r="B59" s="178" t="s">
        <v>498</v>
      </c>
      <c r="C59" s="280">
        <v>20</v>
      </c>
      <c r="D59" s="168">
        <v>20</v>
      </c>
      <c r="E59" s="168">
        <v>10</v>
      </c>
      <c r="F59" s="306">
        <v>50</v>
      </c>
      <c r="G59" s="465">
        <v>100</v>
      </c>
    </row>
    <row r="60" spans="2:7" ht="24" customHeight="1" thickBot="1">
      <c r="B60" s="180" t="s">
        <v>352</v>
      </c>
      <c r="C60" s="283">
        <v>16</v>
      </c>
      <c r="D60" s="191">
        <v>40</v>
      </c>
      <c r="E60" s="191">
        <v>20</v>
      </c>
      <c r="F60" s="425">
        <v>24</v>
      </c>
      <c r="G60" s="466">
        <v>100</v>
      </c>
    </row>
    <row r="61" spans="2:7" ht="24" customHeight="1">
      <c r="B61" s="179" t="s">
        <v>356</v>
      </c>
      <c r="C61" s="277">
        <v>35.294117647058826</v>
      </c>
      <c r="D61" s="171">
        <v>17.647058823529413</v>
      </c>
      <c r="E61" s="171">
        <v>23.52941176470588</v>
      </c>
      <c r="F61" s="305">
        <v>23.52941176470588</v>
      </c>
      <c r="G61" s="364">
        <v>100</v>
      </c>
    </row>
    <row r="62" spans="2:7" ht="24" customHeight="1" thickBot="1">
      <c r="B62" s="180" t="s">
        <v>499</v>
      </c>
      <c r="C62" s="283">
        <v>22.5</v>
      </c>
      <c r="D62" s="191">
        <v>12.5</v>
      </c>
      <c r="E62" s="191">
        <v>27.500000000000004</v>
      </c>
      <c r="F62" s="425">
        <v>37.5</v>
      </c>
      <c r="G62" s="466">
        <v>100</v>
      </c>
    </row>
    <row r="63" spans="2:7" ht="24" customHeight="1">
      <c r="B63" s="179" t="s">
        <v>358</v>
      </c>
      <c r="C63" s="277">
        <v>23.52941176470588</v>
      </c>
      <c r="D63" s="171">
        <v>35.294117647058826</v>
      </c>
      <c r="E63" s="171">
        <v>29.411764705882355</v>
      </c>
      <c r="F63" s="305">
        <v>11.76470588235294</v>
      </c>
      <c r="G63" s="364">
        <v>100.00000000000001</v>
      </c>
    </row>
    <row r="64" spans="2:7" ht="24" customHeight="1" thickBot="1">
      <c r="B64" s="180" t="s">
        <v>500</v>
      </c>
      <c r="C64" s="283">
        <v>25.641025641025639</v>
      </c>
      <c r="D64" s="191">
        <v>17.094017094017094</v>
      </c>
      <c r="E64" s="191">
        <v>18.803418803418804</v>
      </c>
      <c r="F64" s="425">
        <v>38.461538461538467</v>
      </c>
      <c r="G64" s="466">
        <v>100</v>
      </c>
    </row>
  </sheetData>
  <mergeCells count="2">
    <mergeCell ref="C16:F16"/>
    <mergeCell ref="C46:G46"/>
  </mergeCells>
  <phoneticPr fontId="2"/>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A7AEC-CBAC-4206-A0A0-24D6A0418EBB}">
  <dimension ref="A1:O19"/>
  <sheetViews>
    <sheetView zoomScale="40" zoomScaleNormal="40" workbookViewId="0">
      <selection activeCell="A3" sqref="A3"/>
    </sheetView>
  </sheetViews>
  <sheetFormatPr defaultColWidth="8.625" defaultRowHeight="16.5"/>
  <cols>
    <col min="1" max="1" width="2.625" style="5" customWidth="1"/>
    <col min="2" max="2" width="22.125" style="5" bestFit="1" customWidth="1"/>
    <col min="3" max="15" width="10.125" style="5" customWidth="1"/>
    <col min="16" max="16384" width="8.625" style="5"/>
  </cols>
  <sheetData>
    <row r="1" spans="1:15">
      <c r="A1" s="5" t="s">
        <v>986</v>
      </c>
    </row>
    <row r="2" spans="1:15">
      <c r="A2" s="5" t="s">
        <v>1356</v>
      </c>
    </row>
    <row r="5" spans="1:15" ht="17.25" thickBot="1">
      <c r="O5" s="4" t="s">
        <v>24</v>
      </c>
    </row>
    <row r="6" spans="1:15">
      <c r="B6" s="738"/>
      <c r="C6" s="732" t="s">
        <v>570</v>
      </c>
      <c r="D6" s="733"/>
      <c r="E6" s="733"/>
      <c r="F6" s="734"/>
      <c r="G6" s="733" t="s">
        <v>426</v>
      </c>
      <c r="H6" s="733"/>
      <c r="I6" s="733"/>
      <c r="J6" s="733"/>
      <c r="K6" s="733"/>
      <c r="L6" s="733"/>
      <c r="M6" s="733"/>
      <c r="N6" s="735"/>
      <c r="O6" s="736" t="s">
        <v>1261</v>
      </c>
    </row>
    <row r="7" spans="1:15" ht="50.25" thickBot="1">
      <c r="B7" s="739"/>
      <c r="C7" s="67" t="s">
        <v>1257</v>
      </c>
      <c r="D7" s="68" t="s">
        <v>1258</v>
      </c>
      <c r="E7" s="69" t="s">
        <v>1259</v>
      </c>
      <c r="F7" s="70" t="s">
        <v>1174</v>
      </c>
      <c r="G7" s="68" t="s">
        <v>967</v>
      </c>
      <c r="H7" s="69" t="s">
        <v>1249</v>
      </c>
      <c r="I7" s="69" t="s">
        <v>1260</v>
      </c>
      <c r="J7" s="69" t="s">
        <v>1250</v>
      </c>
      <c r="K7" s="69" t="s">
        <v>970</v>
      </c>
      <c r="L7" s="69" t="s">
        <v>586</v>
      </c>
      <c r="M7" s="69" t="s">
        <v>1180</v>
      </c>
      <c r="N7" s="69" t="s">
        <v>651</v>
      </c>
      <c r="O7" s="737"/>
    </row>
    <row r="8" spans="1:15" ht="24" customHeight="1">
      <c r="B8" s="71" t="s">
        <v>998</v>
      </c>
      <c r="C8" s="72">
        <v>66</v>
      </c>
      <c r="D8" s="73">
        <v>38</v>
      </c>
      <c r="E8" s="74">
        <v>27</v>
      </c>
      <c r="F8" s="75" t="s">
        <v>49</v>
      </c>
      <c r="G8" s="73">
        <v>25</v>
      </c>
      <c r="H8" s="76" t="s">
        <v>49</v>
      </c>
      <c r="I8" s="74">
        <v>12</v>
      </c>
      <c r="J8" s="74">
        <v>15</v>
      </c>
      <c r="K8" s="74">
        <v>4</v>
      </c>
      <c r="L8" s="74">
        <v>5</v>
      </c>
      <c r="M8" s="76" t="s">
        <v>49</v>
      </c>
      <c r="N8" s="74">
        <v>3</v>
      </c>
      <c r="O8" s="77">
        <v>21</v>
      </c>
    </row>
    <row r="9" spans="1:15" ht="24" customHeight="1">
      <c r="B9" s="78" t="s">
        <v>999</v>
      </c>
      <c r="C9" s="79">
        <v>56</v>
      </c>
      <c r="D9" s="80">
        <v>32</v>
      </c>
      <c r="E9" s="81">
        <v>23</v>
      </c>
      <c r="F9" s="82" t="s">
        <v>49</v>
      </c>
      <c r="G9" s="80">
        <v>22</v>
      </c>
      <c r="H9" s="83" t="s">
        <v>49</v>
      </c>
      <c r="I9" s="81">
        <v>7</v>
      </c>
      <c r="J9" s="81">
        <v>13</v>
      </c>
      <c r="K9" s="81">
        <v>5</v>
      </c>
      <c r="L9" s="81">
        <v>5</v>
      </c>
      <c r="M9" s="83" t="s">
        <v>49</v>
      </c>
      <c r="N9" s="81">
        <v>2</v>
      </c>
      <c r="O9" s="84">
        <v>20</v>
      </c>
    </row>
    <row r="10" spans="1:15" ht="24" customHeight="1">
      <c r="B10" s="78" t="s">
        <v>1000</v>
      </c>
      <c r="C10" s="79">
        <v>17</v>
      </c>
      <c r="D10" s="80">
        <v>7</v>
      </c>
      <c r="E10" s="81">
        <v>10</v>
      </c>
      <c r="F10" s="82" t="s">
        <v>49</v>
      </c>
      <c r="G10" s="80">
        <v>4</v>
      </c>
      <c r="H10" s="83" t="s">
        <v>49</v>
      </c>
      <c r="I10" s="81">
        <v>5</v>
      </c>
      <c r="J10" s="81">
        <v>8</v>
      </c>
      <c r="K10" s="81">
        <v>0</v>
      </c>
      <c r="L10" s="81">
        <v>0</v>
      </c>
      <c r="M10" s="83" t="s">
        <v>49</v>
      </c>
      <c r="N10" s="81">
        <v>0</v>
      </c>
      <c r="O10" s="84">
        <v>5</v>
      </c>
    </row>
    <row r="11" spans="1:15" ht="24" customHeight="1">
      <c r="B11" s="78" t="s">
        <v>1001</v>
      </c>
      <c r="C11" s="79">
        <v>12</v>
      </c>
      <c r="D11" s="80">
        <v>7</v>
      </c>
      <c r="E11" s="81">
        <v>5</v>
      </c>
      <c r="F11" s="82" t="s">
        <v>49</v>
      </c>
      <c r="G11" s="80">
        <v>3</v>
      </c>
      <c r="H11" s="83" t="s">
        <v>49</v>
      </c>
      <c r="I11" s="81">
        <v>4</v>
      </c>
      <c r="J11" s="81">
        <v>5</v>
      </c>
      <c r="K11" s="81">
        <v>0</v>
      </c>
      <c r="L11" s="81">
        <v>0</v>
      </c>
      <c r="M11" s="83" t="s">
        <v>49</v>
      </c>
      <c r="N11" s="81">
        <v>0</v>
      </c>
      <c r="O11" s="84">
        <v>2</v>
      </c>
    </row>
    <row r="12" spans="1:15" ht="24" customHeight="1">
      <c r="B12" s="78" t="s">
        <v>1002</v>
      </c>
      <c r="C12" s="79">
        <v>9</v>
      </c>
      <c r="D12" s="80">
        <v>4</v>
      </c>
      <c r="E12" s="81">
        <v>5</v>
      </c>
      <c r="F12" s="82" t="s">
        <v>49</v>
      </c>
      <c r="G12" s="80">
        <v>2</v>
      </c>
      <c r="H12" s="83" t="s">
        <v>49</v>
      </c>
      <c r="I12" s="81">
        <v>3</v>
      </c>
      <c r="J12" s="81">
        <v>1</v>
      </c>
      <c r="K12" s="81">
        <v>1</v>
      </c>
      <c r="L12" s="81">
        <v>0</v>
      </c>
      <c r="M12" s="83" t="s">
        <v>49</v>
      </c>
      <c r="N12" s="81">
        <v>1</v>
      </c>
      <c r="O12" s="84">
        <v>4</v>
      </c>
    </row>
    <row r="13" spans="1:15" ht="24" customHeight="1">
      <c r="B13" s="78" t="s">
        <v>1003</v>
      </c>
      <c r="C13" s="79">
        <v>6</v>
      </c>
      <c r="D13" s="80">
        <v>6</v>
      </c>
      <c r="E13" s="81">
        <v>0</v>
      </c>
      <c r="F13" s="82" t="s">
        <v>49</v>
      </c>
      <c r="G13" s="80">
        <v>6</v>
      </c>
      <c r="H13" s="83" t="s">
        <v>49</v>
      </c>
      <c r="I13" s="81">
        <v>0</v>
      </c>
      <c r="J13" s="81">
        <v>0</v>
      </c>
      <c r="K13" s="81">
        <v>0</v>
      </c>
      <c r="L13" s="81">
        <v>0</v>
      </c>
      <c r="M13" s="83" t="s">
        <v>49</v>
      </c>
      <c r="N13" s="81">
        <v>0</v>
      </c>
      <c r="O13" s="84">
        <v>5</v>
      </c>
    </row>
    <row r="14" spans="1:15" ht="24" customHeight="1">
      <c r="B14" s="78" t="s">
        <v>1004</v>
      </c>
      <c r="C14" s="79">
        <v>2</v>
      </c>
      <c r="D14" s="80">
        <v>1</v>
      </c>
      <c r="E14" s="81">
        <v>1</v>
      </c>
      <c r="F14" s="82" t="s">
        <v>49</v>
      </c>
      <c r="G14" s="80">
        <v>1</v>
      </c>
      <c r="H14" s="83" t="s">
        <v>49</v>
      </c>
      <c r="I14" s="81">
        <v>0</v>
      </c>
      <c r="J14" s="81">
        <v>1</v>
      </c>
      <c r="K14" s="81">
        <v>0</v>
      </c>
      <c r="L14" s="81">
        <v>0</v>
      </c>
      <c r="M14" s="83" t="s">
        <v>49</v>
      </c>
      <c r="N14" s="81">
        <v>0</v>
      </c>
      <c r="O14" s="84">
        <v>0</v>
      </c>
    </row>
    <row r="15" spans="1:15" ht="24" customHeight="1">
      <c r="B15" s="78" t="s">
        <v>1005</v>
      </c>
      <c r="C15" s="79">
        <v>33</v>
      </c>
      <c r="D15" s="80">
        <v>22</v>
      </c>
      <c r="E15" s="81">
        <v>10</v>
      </c>
      <c r="F15" s="82" t="s">
        <v>49</v>
      </c>
      <c r="G15" s="80">
        <v>16</v>
      </c>
      <c r="H15" s="83" t="s">
        <v>49</v>
      </c>
      <c r="I15" s="81">
        <v>1</v>
      </c>
      <c r="J15" s="81">
        <v>8</v>
      </c>
      <c r="K15" s="81">
        <v>3</v>
      </c>
      <c r="L15" s="81">
        <v>3</v>
      </c>
      <c r="M15" s="83" t="s">
        <v>49</v>
      </c>
      <c r="N15" s="81">
        <v>2</v>
      </c>
      <c r="O15" s="84">
        <v>10</v>
      </c>
    </row>
    <row r="16" spans="1:15" ht="24" customHeight="1">
      <c r="B16" s="78" t="s">
        <v>1006</v>
      </c>
      <c r="C16" s="79">
        <v>1</v>
      </c>
      <c r="D16" s="80">
        <v>1</v>
      </c>
      <c r="E16" s="81">
        <v>0</v>
      </c>
      <c r="F16" s="82" t="s">
        <v>49</v>
      </c>
      <c r="G16" s="80">
        <v>0</v>
      </c>
      <c r="H16" s="83" t="s">
        <v>49</v>
      </c>
      <c r="I16" s="81">
        <v>0</v>
      </c>
      <c r="J16" s="81">
        <v>0</v>
      </c>
      <c r="K16" s="81">
        <v>0</v>
      </c>
      <c r="L16" s="81">
        <v>0</v>
      </c>
      <c r="M16" s="83" t="s">
        <v>49</v>
      </c>
      <c r="N16" s="81">
        <v>1</v>
      </c>
      <c r="O16" s="84">
        <v>0</v>
      </c>
    </row>
    <row r="17" spans="2:15" ht="24" customHeight="1">
      <c r="B17" s="78" t="s">
        <v>1007</v>
      </c>
      <c r="C17" s="79">
        <v>15</v>
      </c>
      <c r="D17" s="80">
        <v>8</v>
      </c>
      <c r="E17" s="81">
        <v>7</v>
      </c>
      <c r="F17" s="82" t="s">
        <v>49</v>
      </c>
      <c r="G17" s="80">
        <v>6</v>
      </c>
      <c r="H17" s="83" t="s">
        <v>49</v>
      </c>
      <c r="I17" s="81">
        <v>2</v>
      </c>
      <c r="J17" s="81">
        <v>3</v>
      </c>
      <c r="K17" s="81">
        <v>2</v>
      </c>
      <c r="L17" s="81">
        <v>2</v>
      </c>
      <c r="M17" s="83" t="s">
        <v>49</v>
      </c>
      <c r="N17" s="81">
        <v>0</v>
      </c>
      <c r="O17" s="84">
        <v>4</v>
      </c>
    </row>
    <row r="18" spans="2:15" ht="24" customHeight="1">
      <c r="B18" s="78" t="s">
        <v>74</v>
      </c>
      <c r="C18" s="79">
        <v>3</v>
      </c>
      <c r="D18" s="80">
        <v>3</v>
      </c>
      <c r="E18" s="81">
        <v>0</v>
      </c>
      <c r="F18" s="82" t="s">
        <v>49</v>
      </c>
      <c r="G18" s="80">
        <v>2</v>
      </c>
      <c r="H18" s="83" t="s">
        <v>49</v>
      </c>
      <c r="I18" s="81">
        <v>0</v>
      </c>
      <c r="J18" s="81">
        <v>0</v>
      </c>
      <c r="K18" s="81">
        <v>0</v>
      </c>
      <c r="L18" s="81">
        <v>0</v>
      </c>
      <c r="M18" s="83" t="s">
        <v>49</v>
      </c>
      <c r="N18" s="81">
        <v>0</v>
      </c>
      <c r="O18" s="84">
        <v>1</v>
      </c>
    </row>
    <row r="19" spans="2:15" ht="24" customHeight="1" thickBot="1">
      <c r="B19" s="85" t="s">
        <v>1008</v>
      </c>
      <c r="C19" s="86">
        <v>6</v>
      </c>
      <c r="D19" s="87">
        <v>3</v>
      </c>
      <c r="E19" s="88">
        <v>2</v>
      </c>
      <c r="F19" s="89" t="s">
        <v>49</v>
      </c>
      <c r="G19" s="87">
        <v>1</v>
      </c>
      <c r="H19" s="90" t="s">
        <v>49</v>
      </c>
      <c r="I19" s="88">
        <v>0</v>
      </c>
      <c r="J19" s="88">
        <v>0</v>
      </c>
      <c r="K19" s="88">
        <v>1</v>
      </c>
      <c r="L19" s="88">
        <v>1</v>
      </c>
      <c r="M19" s="90" t="s">
        <v>49</v>
      </c>
      <c r="N19" s="88">
        <v>2</v>
      </c>
      <c r="O19" s="91">
        <v>0</v>
      </c>
    </row>
  </sheetData>
  <mergeCells count="4">
    <mergeCell ref="C6:F6"/>
    <mergeCell ref="G6:N6"/>
    <mergeCell ref="O6:O7"/>
    <mergeCell ref="B6:B7"/>
  </mergeCells>
  <phoneticPr fontId="2"/>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08797-993B-4F14-9BFF-5664B4279F5B}">
  <dimension ref="A1:P29"/>
  <sheetViews>
    <sheetView zoomScale="40" zoomScaleNormal="40" workbookViewId="0">
      <selection activeCell="A2" sqref="A2"/>
    </sheetView>
  </sheetViews>
  <sheetFormatPr defaultColWidth="8.625" defaultRowHeight="16.5"/>
  <cols>
    <col min="1" max="1" width="2.625" style="5" customWidth="1"/>
    <col min="2" max="2" width="4.625" style="5" customWidth="1"/>
    <col min="3" max="3" width="28.75" style="5" customWidth="1"/>
    <col min="4" max="16" width="10.125" style="5" customWidth="1"/>
    <col min="17" max="16384" width="8.625" style="5"/>
  </cols>
  <sheetData>
    <row r="1" spans="1:16">
      <c r="A1" s="5" t="s">
        <v>986</v>
      </c>
    </row>
    <row r="2" spans="1:16">
      <c r="A2" s="5" t="s">
        <v>1357</v>
      </c>
    </row>
    <row r="5" spans="1:16" ht="17.25" thickBot="1">
      <c r="B5" s="5" t="s">
        <v>1099</v>
      </c>
      <c r="P5" s="4" t="s">
        <v>24</v>
      </c>
    </row>
    <row r="6" spans="1:16">
      <c r="C6" s="738"/>
      <c r="D6" s="732" t="s">
        <v>570</v>
      </c>
      <c r="E6" s="733"/>
      <c r="F6" s="733"/>
      <c r="G6" s="734"/>
      <c r="H6" s="733" t="s">
        <v>426</v>
      </c>
      <c r="I6" s="733"/>
      <c r="J6" s="733"/>
      <c r="K6" s="733"/>
      <c r="L6" s="733"/>
      <c r="M6" s="733"/>
      <c r="N6" s="733"/>
      <c r="O6" s="735"/>
      <c r="P6" s="736" t="s">
        <v>737</v>
      </c>
    </row>
    <row r="7" spans="1:16" ht="50.25" thickBot="1">
      <c r="C7" s="739"/>
      <c r="D7" s="67" t="s">
        <v>1252</v>
      </c>
      <c r="E7" s="68" t="s">
        <v>1253</v>
      </c>
      <c r="F7" s="69" t="s">
        <v>1254</v>
      </c>
      <c r="G7" s="70" t="s">
        <v>1174</v>
      </c>
      <c r="H7" s="68" t="s">
        <v>741</v>
      </c>
      <c r="I7" s="69" t="s">
        <v>1249</v>
      </c>
      <c r="J7" s="69" t="s">
        <v>1255</v>
      </c>
      <c r="K7" s="69" t="s">
        <v>1177</v>
      </c>
      <c r="L7" s="69" t="s">
        <v>1178</v>
      </c>
      <c r="M7" s="69" t="s">
        <v>586</v>
      </c>
      <c r="N7" s="69" t="s">
        <v>1180</v>
      </c>
      <c r="O7" s="69" t="s">
        <v>651</v>
      </c>
      <c r="P7" s="737"/>
    </row>
    <row r="8" spans="1:16" ht="24" customHeight="1">
      <c r="C8" s="71" t="s">
        <v>1009</v>
      </c>
      <c r="D8" s="72">
        <v>65</v>
      </c>
      <c r="E8" s="73">
        <v>40</v>
      </c>
      <c r="F8" s="74">
        <v>24</v>
      </c>
      <c r="G8" s="75" t="s">
        <v>49</v>
      </c>
      <c r="H8" s="73">
        <v>24</v>
      </c>
      <c r="I8" s="76" t="s">
        <v>49</v>
      </c>
      <c r="J8" s="74">
        <v>7</v>
      </c>
      <c r="K8" s="74">
        <v>16</v>
      </c>
      <c r="L8" s="74">
        <v>4</v>
      </c>
      <c r="M8" s="74">
        <v>5</v>
      </c>
      <c r="N8" s="76" t="s">
        <v>49</v>
      </c>
      <c r="O8" s="74">
        <v>4</v>
      </c>
      <c r="P8" s="77">
        <v>17</v>
      </c>
    </row>
    <row r="9" spans="1:16" ht="24" customHeight="1">
      <c r="C9" s="78" t="s">
        <v>1010</v>
      </c>
      <c r="D9" s="79">
        <v>35</v>
      </c>
      <c r="E9" s="80">
        <v>22</v>
      </c>
      <c r="F9" s="81">
        <v>13</v>
      </c>
      <c r="G9" s="82" t="s">
        <v>49</v>
      </c>
      <c r="H9" s="80">
        <v>15</v>
      </c>
      <c r="I9" s="83" t="s">
        <v>49</v>
      </c>
      <c r="J9" s="81">
        <v>5</v>
      </c>
      <c r="K9" s="81">
        <v>7</v>
      </c>
      <c r="L9" s="81">
        <v>3</v>
      </c>
      <c r="M9" s="81">
        <v>2</v>
      </c>
      <c r="N9" s="83" t="s">
        <v>49</v>
      </c>
      <c r="O9" s="81">
        <v>2</v>
      </c>
      <c r="P9" s="84">
        <v>11</v>
      </c>
    </row>
    <row r="10" spans="1:16" ht="24" customHeight="1">
      <c r="C10" s="78" t="s">
        <v>1011</v>
      </c>
      <c r="D10" s="79">
        <v>51</v>
      </c>
      <c r="E10" s="80">
        <v>33</v>
      </c>
      <c r="F10" s="81">
        <v>18</v>
      </c>
      <c r="G10" s="82" t="s">
        <v>49</v>
      </c>
      <c r="H10" s="80">
        <v>20</v>
      </c>
      <c r="I10" s="83" t="s">
        <v>49</v>
      </c>
      <c r="J10" s="81">
        <v>6</v>
      </c>
      <c r="K10" s="81">
        <v>10</v>
      </c>
      <c r="L10" s="81">
        <v>4</v>
      </c>
      <c r="M10" s="81">
        <v>6</v>
      </c>
      <c r="N10" s="83" t="s">
        <v>49</v>
      </c>
      <c r="O10" s="81">
        <v>2</v>
      </c>
      <c r="P10" s="84">
        <v>15</v>
      </c>
    </row>
    <row r="11" spans="1:16" ht="24" customHeight="1">
      <c r="C11" s="78" t="s">
        <v>1012</v>
      </c>
      <c r="D11" s="79">
        <v>52</v>
      </c>
      <c r="E11" s="80">
        <v>32</v>
      </c>
      <c r="F11" s="81">
        <v>19</v>
      </c>
      <c r="G11" s="82" t="s">
        <v>49</v>
      </c>
      <c r="H11" s="80">
        <v>20</v>
      </c>
      <c r="I11" s="83" t="s">
        <v>49</v>
      </c>
      <c r="J11" s="81">
        <v>6</v>
      </c>
      <c r="K11" s="81">
        <v>12</v>
      </c>
      <c r="L11" s="81">
        <v>5</v>
      </c>
      <c r="M11" s="81">
        <v>3</v>
      </c>
      <c r="N11" s="83" t="s">
        <v>49</v>
      </c>
      <c r="O11" s="81">
        <v>2</v>
      </c>
      <c r="P11" s="84">
        <v>14</v>
      </c>
    </row>
    <row r="12" spans="1:16" ht="24" customHeight="1">
      <c r="C12" s="78" t="s">
        <v>1013</v>
      </c>
      <c r="D12" s="79">
        <v>58</v>
      </c>
      <c r="E12" s="80">
        <v>34</v>
      </c>
      <c r="F12" s="81">
        <v>23</v>
      </c>
      <c r="G12" s="82" t="s">
        <v>49</v>
      </c>
      <c r="H12" s="80">
        <v>22</v>
      </c>
      <c r="I12" s="83" t="s">
        <v>49</v>
      </c>
      <c r="J12" s="81">
        <v>7</v>
      </c>
      <c r="K12" s="81">
        <v>14</v>
      </c>
      <c r="L12" s="81">
        <v>5</v>
      </c>
      <c r="M12" s="81">
        <v>4</v>
      </c>
      <c r="N12" s="83" t="s">
        <v>49</v>
      </c>
      <c r="O12" s="81">
        <v>3</v>
      </c>
      <c r="P12" s="84">
        <v>14</v>
      </c>
    </row>
    <row r="13" spans="1:16" ht="24" customHeight="1">
      <c r="C13" s="78" t="s">
        <v>1014</v>
      </c>
      <c r="D13" s="79">
        <v>13</v>
      </c>
      <c r="E13" s="80">
        <v>8</v>
      </c>
      <c r="F13" s="81">
        <v>5</v>
      </c>
      <c r="G13" s="82" t="s">
        <v>49</v>
      </c>
      <c r="H13" s="80">
        <v>5</v>
      </c>
      <c r="I13" s="83" t="s">
        <v>49</v>
      </c>
      <c r="J13" s="81">
        <v>2</v>
      </c>
      <c r="K13" s="81">
        <v>5</v>
      </c>
      <c r="L13" s="81">
        <v>0</v>
      </c>
      <c r="M13" s="81">
        <v>0</v>
      </c>
      <c r="N13" s="83" t="s">
        <v>49</v>
      </c>
      <c r="O13" s="81">
        <v>0</v>
      </c>
      <c r="P13" s="84">
        <v>4</v>
      </c>
    </row>
    <row r="14" spans="1:16" ht="24" customHeight="1">
      <c r="C14" s="78" t="s">
        <v>1015</v>
      </c>
      <c r="D14" s="79">
        <v>10</v>
      </c>
      <c r="E14" s="80">
        <v>7</v>
      </c>
      <c r="F14" s="81">
        <v>3</v>
      </c>
      <c r="G14" s="82" t="s">
        <v>49</v>
      </c>
      <c r="H14" s="80">
        <v>6</v>
      </c>
      <c r="I14" s="83" t="s">
        <v>49</v>
      </c>
      <c r="J14" s="81">
        <v>1</v>
      </c>
      <c r="K14" s="81">
        <v>2</v>
      </c>
      <c r="L14" s="81">
        <v>0</v>
      </c>
      <c r="M14" s="81">
        <v>1</v>
      </c>
      <c r="N14" s="83" t="s">
        <v>49</v>
      </c>
      <c r="O14" s="81">
        <v>0</v>
      </c>
      <c r="P14" s="84">
        <v>5</v>
      </c>
    </row>
    <row r="15" spans="1:16" ht="24" customHeight="1">
      <c r="C15" s="78" t="s">
        <v>1016</v>
      </c>
      <c r="D15" s="79">
        <v>39</v>
      </c>
      <c r="E15" s="80">
        <v>27</v>
      </c>
      <c r="F15" s="81">
        <v>12</v>
      </c>
      <c r="G15" s="82" t="s">
        <v>49</v>
      </c>
      <c r="H15" s="80">
        <v>15</v>
      </c>
      <c r="I15" s="83" t="s">
        <v>49</v>
      </c>
      <c r="J15" s="81">
        <v>3</v>
      </c>
      <c r="K15" s="81">
        <v>10</v>
      </c>
      <c r="L15" s="81">
        <v>2</v>
      </c>
      <c r="M15" s="81">
        <v>3</v>
      </c>
      <c r="N15" s="83" t="s">
        <v>49</v>
      </c>
      <c r="O15" s="81">
        <v>2</v>
      </c>
      <c r="P15" s="84">
        <v>10</v>
      </c>
    </row>
    <row r="16" spans="1:16" ht="24" customHeight="1" thickBot="1">
      <c r="C16" s="92" t="s">
        <v>1017</v>
      </c>
      <c r="D16" s="93">
        <v>38</v>
      </c>
      <c r="E16" s="94">
        <v>21</v>
      </c>
      <c r="F16" s="95">
        <v>17</v>
      </c>
      <c r="G16" s="96" t="s">
        <v>49</v>
      </c>
      <c r="H16" s="94">
        <v>14</v>
      </c>
      <c r="I16" s="97" t="s">
        <v>49</v>
      </c>
      <c r="J16" s="95">
        <v>6</v>
      </c>
      <c r="K16" s="95">
        <v>11</v>
      </c>
      <c r="L16" s="95">
        <v>2</v>
      </c>
      <c r="M16" s="95">
        <v>3</v>
      </c>
      <c r="N16" s="97" t="s">
        <v>49</v>
      </c>
      <c r="O16" s="95">
        <v>1</v>
      </c>
      <c r="P16" s="98">
        <v>10</v>
      </c>
    </row>
    <row r="18" spans="2:16" ht="17.25" thickBot="1">
      <c r="B18" s="5" t="s">
        <v>1100</v>
      </c>
      <c r="P18" s="99" t="s">
        <v>704</v>
      </c>
    </row>
    <row r="19" spans="2:16">
      <c r="C19" s="738"/>
      <c r="D19" s="732" t="s">
        <v>570</v>
      </c>
      <c r="E19" s="733"/>
      <c r="F19" s="733"/>
      <c r="G19" s="734"/>
      <c r="H19" s="733" t="s">
        <v>426</v>
      </c>
      <c r="I19" s="733"/>
      <c r="J19" s="733"/>
      <c r="K19" s="733"/>
      <c r="L19" s="733"/>
      <c r="M19" s="733"/>
      <c r="N19" s="733"/>
      <c r="O19" s="735"/>
      <c r="P19" s="736" t="s">
        <v>737</v>
      </c>
    </row>
    <row r="20" spans="2:16" ht="50.25" thickBot="1">
      <c r="C20" s="739"/>
      <c r="D20" s="67" t="s">
        <v>1252</v>
      </c>
      <c r="E20" s="68" t="s">
        <v>1253</v>
      </c>
      <c r="F20" s="69" t="s">
        <v>1254</v>
      </c>
      <c r="G20" s="70" t="s">
        <v>1174</v>
      </c>
      <c r="H20" s="68" t="s">
        <v>741</v>
      </c>
      <c r="I20" s="69" t="s">
        <v>1249</v>
      </c>
      <c r="J20" s="69" t="s">
        <v>1255</v>
      </c>
      <c r="K20" s="69" t="s">
        <v>1177</v>
      </c>
      <c r="L20" s="69" t="s">
        <v>1178</v>
      </c>
      <c r="M20" s="69" t="s">
        <v>586</v>
      </c>
      <c r="N20" s="69" t="s">
        <v>1180</v>
      </c>
      <c r="O20" s="69" t="s">
        <v>651</v>
      </c>
      <c r="P20" s="737"/>
    </row>
    <row r="21" spans="2:16" ht="24" customHeight="1">
      <c r="C21" s="71" t="s">
        <v>1009</v>
      </c>
      <c r="D21" s="100">
        <v>30.45692883895131</v>
      </c>
      <c r="E21" s="101">
        <v>37.184210526315795</v>
      </c>
      <c r="F21" s="102">
        <v>22.056074766355142</v>
      </c>
      <c r="G21" s="103" t="s">
        <v>49</v>
      </c>
      <c r="H21" s="101">
        <v>42.625</v>
      </c>
      <c r="I21" s="104" t="s">
        <v>49</v>
      </c>
      <c r="J21" s="102">
        <v>15.6</v>
      </c>
      <c r="K21" s="102">
        <v>21.352941176470587</v>
      </c>
      <c r="L21" s="102">
        <v>24</v>
      </c>
      <c r="M21" s="102">
        <v>18.5</v>
      </c>
      <c r="N21" s="104" t="s">
        <v>49</v>
      </c>
      <c r="O21" s="102">
        <v>37.4</v>
      </c>
      <c r="P21" s="105">
        <v>38.882352941176471</v>
      </c>
    </row>
    <row r="22" spans="2:16" ht="24" customHeight="1">
      <c r="C22" s="78" t="s">
        <v>1010</v>
      </c>
      <c r="D22" s="106">
        <v>5.677902621722847</v>
      </c>
      <c r="E22" s="107">
        <v>6</v>
      </c>
      <c r="F22" s="108">
        <v>5.6448598130841114</v>
      </c>
      <c r="G22" s="109" t="s">
        <v>49</v>
      </c>
      <c r="H22" s="107">
        <v>6.166666666666667</v>
      </c>
      <c r="I22" s="110" t="s">
        <v>49</v>
      </c>
      <c r="J22" s="108">
        <v>11.9</v>
      </c>
      <c r="K22" s="108">
        <v>5.0588235294117645</v>
      </c>
      <c r="L22" s="108">
        <v>4.3999999999999995</v>
      </c>
      <c r="M22" s="108">
        <v>1</v>
      </c>
      <c r="N22" s="110" t="s">
        <v>49</v>
      </c>
      <c r="O22" s="108">
        <v>4.3999999999999995</v>
      </c>
      <c r="P22" s="111">
        <v>6.0588235294117645</v>
      </c>
    </row>
    <row r="23" spans="2:16" ht="24" customHeight="1">
      <c r="C23" s="78" t="s">
        <v>1011</v>
      </c>
      <c r="D23" s="106">
        <v>15.790262172284644</v>
      </c>
      <c r="E23" s="107">
        <v>16.157894736842103</v>
      </c>
      <c r="F23" s="108">
        <v>16.448598130841123</v>
      </c>
      <c r="G23" s="109" t="s">
        <v>49</v>
      </c>
      <c r="H23" s="107">
        <v>14.75</v>
      </c>
      <c r="I23" s="110" t="s">
        <v>49</v>
      </c>
      <c r="J23" s="108">
        <v>15.6</v>
      </c>
      <c r="K23" s="108">
        <v>11.647058823529411</v>
      </c>
      <c r="L23" s="108">
        <v>16.400000000000002</v>
      </c>
      <c r="M23" s="108">
        <v>32.166666666666664</v>
      </c>
      <c r="N23" s="110" t="s">
        <v>49</v>
      </c>
      <c r="O23" s="108">
        <v>14.000000000000002</v>
      </c>
      <c r="P23" s="111">
        <v>19.117647058823529</v>
      </c>
    </row>
    <row r="24" spans="2:16" ht="24" customHeight="1">
      <c r="C24" s="78" t="s">
        <v>1012</v>
      </c>
      <c r="D24" s="106">
        <v>17.468164794007489</v>
      </c>
      <c r="E24" s="107">
        <v>18.263157894736842</v>
      </c>
      <c r="F24" s="108">
        <v>15.028037383177569</v>
      </c>
      <c r="G24" s="109" t="s">
        <v>49</v>
      </c>
      <c r="H24" s="107">
        <v>18.5</v>
      </c>
      <c r="I24" s="110" t="s">
        <v>49</v>
      </c>
      <c r="J24" s="108">
        <v>14.8</v>
      </c>
      <c r="K24" s="108">
        <v>17.058823529411764</v>
      </c>
      <c r="L24" s="108">
        <v>21.8</v>
      </c>
      <c r="M24" s="108">
        <v>12.5</v>
      </c>
      <c r="N24" s="110" t="s">
        <v>49</v>
      </c>
      <c r="O24" s="108">
        <v>18</v>
      </c>
      <c r="P24" s="111">
        <v>20.235294117647058</v>
      </c>
    </row>
    <row r="25" spans="2:16" ht="24" customHeight="1">
      <c r="C25" s="78" t="s">
        <v>1013</v>
      </c>
      <c r="D25" s="106">
        <v>17.632958801498127</v>
      </c>
      <c r="E25" s="107">
        <v>12.157894736842104</v>
      </c>
      <c r="F25" s="108">
        <v>22.990654205607477</v>
      </c>
      <c r="G25" s="109" t="s">
        <v>49</v>
      </c>
      <c r="H25" s="107">
        <v>10.708333333333334</v>
      </c>
      <c r="I25" s="110" t="s">
        <v>49</v>
      </c>
      <c r="J25" s="108">
        <v>24.4</v>
      </c>
      <c r="K25" s="108">
        <v>20.882352941176471</v>
      </c>
      <c r="L25" s="108">
        <v>25</v>
      </c>
      <c r="M25" s="108">
        <v>18.333333333333332</v>
      </c>
      <c r="N25" s="110" t="s">
        <v>49</v>
      </c>
      <c r="O25" s="108">
        <v>23</v>
      </c>
      <c r="P25" s="111">
        <v>8.235294117647058</v>
      </c>
    </row>
    <row r="26" spans="2:16" ht="24" customHeight="1">
      <c r="C26" s="78" t="s">
        <v>1014</v>
      </c>
      <c r="D26" s="106">
        <v>1.887640449438202</v>
      </c>
      <c r="E26" s="107">
        <v>1.6052631578947367</v>
      </c>
      <c r="F26" s="108">
        <v>2.4299065420560746</v>
      </c>
      <c r="G26" s="109" t="s">
        <v>49</v>
      </c>
      <c r="H26" s="107">
        <v>0.66666666666666674</v>
      </c>
      <c r="I26" s="110" t="s">
        <v>49</v>
      </c>
      <c r="J26" s="108">
        <v>2.5</v>
      </c>
      <c r="K26" s="108">
        <v>5.2941176470588234</v>
      </c>
      <c r="L26" s="108">
        <v>0</v>
      </c>
      <c r="M26" s="108">
        <v>0</v>
      </c>
      <c r="N26" s="110" t="s">
        <v>49</v>
      </c>
      <c r="O26" s="108">
        <v>0</v>
      </c>
      <c r="P26" s="111">
        <v>0.6470588235294118</v>
      </c>
    </row>
    <row r="27" spans="2:16" ht="24" customHeight="1">
      <c r="C27" s="78" t="s">
        <v>1015</v>
      </c>
      <c r="D27" s="106">
        <v>0.55430711610486894</v>
      </c>
      <c r="E27" s="107">
        <v>0.44736842105263153</v>
      </c>
      <c r="F27" s="108">
        <v>0.74766355140186924</v>
      </c>
      <c r="G27" s="109" t="s">
        <v>49</v>
      </c>
      <c r="H27" s="107">
        <v>0.625</v>
      </c>
      <c r="I27" s="110" t="s">
        <v>49</v>
      </c>
      <c r="J27" s="108">
        <v>0.64516129032258063</v>
      </c>
      <c r="K27" s="108">
        <v>0.41176470588235298</v>
      </c>
      <c r="L27" s="108">
        <v>0</v>
      </c>
      <c r="M27" s="108">
        <v>1.6666666666666667</v>
      </c>
      <c r="N27" s="110" t="s">
        <v>49</v>
      </c>
      <c r="O27" s="108">
        <v>0</v>
      </c>
      <c r="P27" s="111">
        <v>0.76470588235294124</v>
      </c>
    </row>
    <row r="28" spans="2:16" ht="24" customHeight="1">
      <c r="C28" s="78" t="s">
        <v>1016</v>
      </c>
      <c r="D28" s="106">
        <v>3.4906367041198503</v>
      </c>
      <c r="E28" s="107">
        <v>3.3947368421052628</v>
      </c>
      <c r="F28" s="108">
        <v>3.8878504672897196</v>
      </c>
      <c r="G28" s="109" t="s">
        <v>49</v>
      </c>
      <c r="H28" s="107">
        <v>2.458333333333333</v>
      </c>
      <c r="I28" s="110" t="s">
        <v>49</v>
      </c>
      <c r="J28" s="108">
        <v>1.5483870967741935</v>
      </c>
      <c r="K28" s="108">
        <v>5.4705882352941178</v>
      </c>
      <c r="L28" s="108">
        <v>2.4</v>
      </c>
      <c r="M28" s="108">
        <v>7.5</v>
      </c>
      <c r="N28" s="110" t="s">
        <v>49</v>
      </c>
      <c r="O28" s="108">
        <v>2.1999999999999997</v>
      </c>
      <c r="P28" s="111">
        <v>3.5294117647058822</v>
      </c>
    </row>
    <row r="29" spans="2:16" ht="24" customHeight="1" thickBot="1">
      <c r="C29" s="92" t="s">
        <v>1017</v>
      </c>
      <c r="D29" s="112">
        <v>7.0411985018726586</v>
      </c>
      <c r="E29" s="113">
        <v>4.7894736842105257</v>
      </c>
      <c r="F29" s="114">
        <v>10.766355140186915</v>
      </c>
      <c r="G29" s="115" t="s">
        <v>49</v>
      </c>
      <c r="H29" s="113">
        <v>3.5000000000000004</v>
      </c>
      <c r="I29" s="116" t="s">
        <v>49</v>
      </c>
      <c r="J29" s="114">
        <v>13.1</v>
      </c>
      <c r="K29" s="114">
        <v>12.823529411764707</v>
      </c>
      <c r="L29" s="114">
        <v>6</v>
      </c>
      <c r="M29" s="114">
        <v>8.3333333333333321</v>
      </c>
      <c r="N29" s="116" t="s">
        <v>49</v>
      </c>
      <c r="O29" s="114">
        <v>1</v>
      </c>
      <c r="P29" s="117">
        <v>2.5294117647058822</v>
      </c>
    </row>
  </sheetData>
  <mergeCells count="8">
    <mergeCell ref="C6:C7"/>
    <mergeCell ref="D6:G6"/>
    <mergeCell ref="H6:O6"/>
    <mergeCell ref="P6:P7"/>
    <mergeCell ref="C19:C20"/>
    <mergeCell ref="D19:G19"/>
    <mergeCell ref="H19:O19"/>
    <mergeCell ref="P19:P20"/>
  </mergeCells>
  <phoneticPr fontId="2"/>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5D307-5987-475B-9AB2-B1A77BCF50A8}">
  <dimension ref="A1:P68"/>
  <sheetViews>
    <sheetView showGridLines="0" topLeftCell="A4" zoomScale="40" zoomScaleNormal="40" workbookViewId="0">
      <selection activeCell="A4" sqref="A4"/>
    </sheetView>
  </sheetViews>
  <sheetFormatPr defaultColWidth="8.625" defaultRowHeight="16.5"/>
  <cols>
    <col min="1" max="1" width="2.625" style="39" customWidth="1"/>
    <col min="2" max="2" width="20.625" style="39" customWidth="1"/>
    <col min="3" max="3" width="16.625" style="39" customWidth="1"/>
    <col min="4" max="16" width="10.125" style="39" customWidth="1"/>
    <col min="17" max="16384" width="8.625" style="39"/>
  </cols>
  <sheetData>
    <row r="1" spans="1:16">
      <c r="A1" s="39" t="s">
        <v>1089</v>
      </c>
    </row>
    <row r="2" spans="1:16">
      <c r="A2" s="39" t="s">
        <v>1358</v>
      </c>
    </row>
    <row r="3" spans="1:16">
      <c r="A3" s="39" t="s">
        <v>1359</v>
      </c>
    </row>
    <row r="6" spans="1:16" ht="17.25" thickBot="1">
      <c r="A6" s="39" t="s">
        <v>1244</v>
      </c>
      <c r="P6" s="6" t="s">
        <v>24</v>
      </c>
    </row>
    <row r="7" spans="1:16">
      <c r="B7" s="606"/>
      <c r="C7" s="742"/>
      <c r="D7" s="689" t="s">
        <v>1027</v>
      </c>
      <c r="E7" s="690"/>
      <c r="F7" s="690"/>
      <c r="G7" s="691"/>
      <c r="H7" s="568" t="s">
        <v>1029</v>
      </c>
      <c r="I7" s="568"/>
      <c r="J7" s="568"/>
      <c r="K7" s="568"/>
      <c r="L7" s="568"/>
      <c r="M7" s="568"/>
      <c r="N7" s="568"/>
      <c r="O7" s="569"/>
      <c r="P7" s="740" t="s">
        <v>529</v>
      </c>
    </row>
    <row r="8" spans="1:16" ht="50.25" thickBot="1">
      <c r="B8" s="607"/>
      <c r="C8" s="743"/>
      <c r="D8" s="219" t="s">
        <v>1018</v>
      </c>
      <c r="E8" s="220" t="s">
        <v>1019</v>
      </c>
      <c r="F8" s="42" t="s">
        <v>1020</v>
      </c>
      <c r="G8" s="44" t="s">
        <v>532</v>
      </c>
      <c r="H8" s="220" t="s">
        <v>802</v>
      </c>
      <c r="I8" s="42" t="s">
        <v>803</v>
      </c>
      <c r="J8" s="42" t="s">
        <v>1021</v>
      </c>
      <c r="K8" s="42" t="s">
        <v>723</v>
      </c>
      <c r="L8" s="42" t="s">
        <v>806</v>
      </c>
      <c r="M8" s="42" t="s">
        <v>865</v>
      </c>
      <c r="N8" s="42" t="s">
        <v>1022</v>
      </c>
      <c r="O8" s="42" t="s">
        <v>494</v>
      </c>
      <c r="P8" s="741"/>
    </row>
    <row r="9" spans="1:16" ht="24" customHeight="1">
      <c r="B9" s="747" t="s">
        <v>1024</v>
      </c>
      <c r="C9" s="221" t="s">
        <v>488</v>
      </c>
      <c r="D9" s="222">
        <v>63</v>
      </c>
      <c r="E9" s="223">
        <v>33</v>
      </c>
      <c r="F9" s="224">
        <v>28</v>
      </c>
      <c r="G9" s="221">
        <v>2</v>
      </c>
      <c r="H9" s="223">
        <v>25</v>
      </c>
      <c r="I9" s="224">
        <v>1</v>
      </c>
      <c r="J9" s="224">
        <v>5</v>
      </c>
      <c r="K9" s="224">
        <v>17</v>
      </c>
      <c r="L9" s="224">
        <v>6</v>
      </c>
      <c r="M9" s="224">
        <v>4</v>
      </c>
      <c r="N9" s="224">
        <v>1</v>
      </c>
      <c r="O9" s="224">
        <v>4</v>
      </c>
      <c r="P9" s="221">
        <v>16</v>
      </c>
    </row>
    <row r="10" spans="1:16" ht="24" customHeight="1">
      <c r="B10" s="745"/>
      <c r="C10" s="225" t="s">
        <v>72</v>
      </c>
      <c r="D10" s="226">
        <v>70</v>
      </c>
      <c r="E10" s="227">
        <v>40</v>
      </c>
      <c r="F10" s="228">
        <v>29</v>
      </c>
      <c r="G10" s="225">
        <v>1</v>
      </c>
      <c r="H10" s="227">
        <v>19</v>
      </c>
      <c r="I10" s="228">
        <v>5</v>
      </c>
      <c r="J10" s="228">
        <v>7</v>
      </c>
      <c r="K10" s="228">
        <v>17</v>
      </c>
      <c r="L10" s="228">
        <v>4</v>
      </c>
      <c r="M10" s="228">
        <v>10</v>
      </c>
      <c r="N10" s="228">
        <v>3</v>
      </c>
      <c r="O10" s="228">
        <v>5</v>
      </c>
      <c r="P10" s="225">
        <v>11</v>
      </c>
    </row>
    <row r="11" spans="1:16" ht="24" customHeight="1" thickBot="1">
      <c r="B11" s="745"/>
      <c r="C11" s="229" t="s">
        <v>73</v>
      </c>
      <c r="D11" s="230">
        <v>26</v>
      </c>
      <c r="E11" s="231">
        <v>10</v>
      </c>
      <c r="F11" s="232">
        <v>16</v>
      </c>
      <c r="G11" s="229">
        <v>0</v>
      </c>
      <c r="H11" s="231">
        <v>5</v>
      </c>
      <c r="I11" s="232">
        <v>1</v>
      </c>
      <c r="J11" s="232">
        <v>4</v>
      </c>
      <c r="K11" s="232">
        <v>5</v>
      </c>
      <c r="L11" s="232">
        <v>7</v>
      </c>
      <c r="M11" s="232">
        <v>2</v>
      </c>
      <c r="N11" s="232">
        <v>1</v>
      </c>
      <c r="O11" s="232">
        <v>1</v>
      </c>
      <c r="P11" s="229">
        <v>7</v>
      </c>
    </row>
    <row r="12" spans="1:16" ht="24" customHeight="1" thickTop="1" thickBot="1">
      <c r="B12" s="746"/>
      <c r="C12" s="233" t="s">
        <v>1028</v>
      </c>
      <c r="D12" s="234">
        <v>159</v>
      </c>
      <c r="E12" s="235">
        <v>83</v>
      </c>
      <c r="F12" s="236">
        <v>73</v>
      </c>
      <c r="G12" s="233">
        <v>3</v>
      </c>
      <c r="H12" s="235">
        <v>49</v>
      </c>
      <c r="I12" s="236">
        <v>7</v>
      </c>
      <c r="J12" s="236">
        <v>16</v>
      </c>
      <c r="K12" s="236">
        <v>39</v>
      </c>
      <c r="L12" s="236">
        <v>17</v>
      </c>
      <c r="M12" s="236">
        <v>16</v>
      </c>
      <c r="N12" s="236">
        <v>5</v>
      </c>
      <c r="O12" s="236">
        <v>10</v>
      </c>
      <c r="P12" s="233">
        <v>27</v>
      </c>
    </row>
    <row r="13" spans="1:16" ht="24" customHeight="1">
      <c r="B13" s="747" t="s">
        <v>1025</v>
      </c>
      <c r="C13" s="221" t="s">
        <v>488</v>
      </c>
      <c r="D13" s="222">
        <v>37</v>
      </c>
      <c r="E13" s="223">
        <v>23</v>
      </c>
      <c r="F13" s="224">
        <v>13</v>
      </c>
      <c r="G13" s="221">
        <v>1</v>
      </c>
      <c r="H13" s="223">
        <v>18</v>
      </c>
      <c r="I13" s="224">
        <v>0</v>
      </c>
      <c r="J13" s="224">
        <v>3</v>
      </c>
      <c r="K13" s="224">
        <v>9</v>
      </c>
      <c r="L13" s="224">
        <v>2</v>
      </c>
      <c r="M13" s="224">
        <v>3</v>
      </c>
      <c r="N13" s="224">
        <v>0</v>
      </c>
      <c r="O13" s="224">
        <v>2</v>
      </c>
      <c r="P13" s="221">
        <v>11</v>
      </c>
    </row>
    <row r="14" spans="1:16" ht="24" customHeight="1">
      <c r="B14" s="745"/>
      <c r="C14" s="225" t="s">
        <v>72</v>
      </c>
      <c r="D14" s="226">
        <v>104</v>
      </c>
      <c r="E14" s="227">
        <v>55</v>
      </c>
      <c r="F14" s="228">
        <v>47</v>
      </c>
      <c r="G14" s="225">
        <v>2</v>
      </c>
      <c r="H14" s="227">
        <v>29</v>
      </c>
      <c r="I14" s="228">
        <v>6</v>
      </c>
      <c r="J14" s="228">
        <v>11</v>
      </c>
      <c r="K14" s="228">
        <v>26</v>
      </c>
      <c r="L14" s="228">
        <v>8</v>
      </c>
      <c r="M14" s="228">
        <v>12</v>
      </c>
      <c r="N14" s="228">
        <v>4</v>
      </c>
      <c r="O14" s="228">
        <v>8</v>
      </c>
      <c r="P14" s="225">
        <v>21</v>
      </c>
    </row>
    <row r="15" spans="1:16" ht="24" customHeight="1" thickBot="1">
      <c r="B15" s="745"/>
      <c r="C15" s="229" t="s">
        <v>73</v>
      </c>
      <c r="D15" s="230">
        <v>18</v>
      </c>
      <c r="E15" s="231">
        <v>5</v>
      </c>
      <c r="F15" s="232">
        <v>13</v>
      </c>
      <c r="G15" s="229">
        <v>0</v>
      </c>
      <c r="H15" s="231">
        <v>2</v>
      </c>
      <c r="I15" s="232">
        <v>1</v>
      </c>
      <c r="J15" s="232">
        <v>2</v>
      </c>
      <c r="K15" s="232">
        <v>4</v>
      </c>
      <c r="L15" s="232">
        <v>7</v>
      </c>
      <c r="M15" s="232">
        <v>1</v>
      </c>
      <c r="N15" s="232">
        <v>1</v>
      </c>
      <c r="O15" s="232">
        <v>0</v>
      </c>
      <c r="P15" s="229">
        <v>2</v>
      </c>
    </row>
    <row r="16" spans="1:16" ht="24" customHeight="1" thickTop="1" thickBot="1">
      <c r="B16" s="746"/>
      <c r="C16" s="233" t="s">
        <v>1028</v>
      </c>
      <c r="D16" s="234">
        <v>159</v>
      </c>
      <c r="E16" s="235">
        <v>83</v>
      </c>
      <c r="F16" s="236">
        <v>73</v>
      </c>
      <c r="G16" s="233">
        <v>3</v>
      </c>
      <c r="H16" s="235">
        <v>49</v>
      </c>
      <c r="I16" s="236">
        <v>7</v>
      </c>
      <c r="J16" s="236">
        <v>16</v>
      </c>
      <c r="K16" s="236">
        <v>39</v>
      </c>
      <c r="L16" s="236">
        <v>17</v>
      </c>
      <c r="M16" s="236">
        <v>16</v>
      </c>
      <c r="N16" s="236">
        <v>5</v>
      </c>
      <c r="O16" s="236">
        <v>10</v>
      </c>
      <c r="P16" s="233">
        <v>26</v>
      </c>
    </row>
    <row r="17" spans="1:16" ht="24" customHeight="1">
      <c r="B17" s="744" t="s">
        <v>1026</v>
      </c>
      <c r="C17" s="237" t="s">
        <v>488</v>
      </c>
      <c r="D17" s="238">
        <v>50</v>
      </c>
      <c r="E17" s="239">
        <v>33</v>
      </c>
      <c r="F17" s="240">
        <v>15</v>
      </c>
      <c r="G17" s="237">
        <v>2</v>
      </c>
      <c r="H17" s="239">
        <v>25</v>
      </c>
      <c r="I17" s="240">
        <v>1</v>
      </c>
      <c r="J17" s="240">
        <v>5</v>
      </c>
      <c r="K17" s="240">
        <v>10</v>
      </c>
      <c r="L17" s="240">
        <v>3</v>
      </c>
      <c r="M17" s="240">
        <v>3</v>
      </c>
      <c r="N17" s="240">
        <v>0</v>
      </c>
      <c r="O17" s="240">
        <v>3</v>
      </c>
      <c r="P17" s="237">
        <v>16</v>
      </c>
    </row>
    <row r="18" spans="1:16" ht="24" customHeight="1">
      <c r="B18" s="745"/>
      <c r="C18" s="225" t="s">
        <v>72</v>
      </c>
      <c r="D18" s="226">
        <v>95</v>
      </c>
      <c r="E18" s="227">
        <v>46</v>
      </c>
      <c r="F18" s="228">
        <v>48</v>
      </c>
      <c r="G18" s="225">
        <v>1</v>
      </c>
      <c r="H18" s="227">
        <v>23</v>
      </c>
      <c r="I18" s="228">
        <v>6</v>
      </c>
      <c r="J18" s="228">
        <v>9</v>
      </c>
      <c r="K18" s="228">
        <v>27</v>
      </c>
      <c r="L18" s="228">
        <v>9</v>
      </c>
      <c r="M18" s="228">
        <v>11</v>
      </c>
      <c r="N18" s="228">
        <v>4</v>
      </c>
      <c r="O18" s="228">
        <v>6</v>
      </c>
      <c r="P18" s="225">
        <v>16</v>
      </c>
    </row>
    <row r="19" spans="1:16" ht="24" customHeight="1" thickBot="1">
      <c r="B19" s="745"/>
      <c r="C19" s="229" t="s">
        <v>73</v>
      </c>
      <c r="D19" s="230">
        <v>14</v>
      </c>
      <c r="E19" s="231">
        <v>4</v>
      </c>
      <c r="F19" s="232">
        <v>10</v>
      </c>
      <c r="G19" s="229">
        <v>0</v>
      </c>
      <c r="H19" s="231">
        <v>1</v>
      </c>
      <c r="I19" s="232">
        <v>0</v>
      </c>
      <c r="J19" s="232">
        <v>2</v>
      </c>
      <c r="K19" s="232">
        <v>2</v>
      </c>
      <c r="L19" s="232">
        <v>5</v>
      </c>
      <c r="M19" s="232">
        <v>2</v>
      </c>
      <c r="N19" s="232">
        <v>1</v>
      </c>
      <c r="O19" s="232">
        <v>1</v>
      </c>
      <c r="P19" s="229">
        <v>2</v>
      </c>
    </row>
    <row r="20" spans="1:16" ht="24" customHeight="1" thickTop="1" thickBot="1">
      <c r="B20" s="746"/>
      <c r="C20" s="233" t="s">
        <v>1028</v>
      </c>
      <c r="D20" s="234">
        <v>159</v>
      </c>
      <c r="E20" s="235">
        <v>83</v>
      </c>
      <c r="F20" s="236">
        <v>73</v>
      </c>
      <c r="G20" s="233">
        <v>3</v>
      </c>
      <c r="H20" s="235">
        <v>49</v>
      </c>
      <c r="I20" s="236">
        <v>7</v>
      </c>
      <c r="J20" s="236">
        <v>16</v>
      </c>
      <c r="K20" s="236">
        <v>39</v>
      </c>
      <c r="L20" s="236">
        <v>17</v>
      </c>
      <c r="M20" s="236">
        <v>16</v>
      </c>
      <c r="N20" s="236">
        <v>5</v>
      </c>
      <c r="O20" s="236">
        <v>10</v>
      </c>
      <c r="P20" s="233">
        <v>27</v>
      </c>
    </row>
    <row r="22" spans="1:16">
      <c r="A22" s="39" t="s">
        <v>1287</v>
      </c>
    </row>
    <row r="23" spans="1:16" ht="17.25" thickBot="1">
      <c r="G23" s="6" t="s">
        <v>704</v>
      </c>
    </row>
    <row r="24" spans="1:16">
      <c r="B24" s="606"/>
      <c r="C24" s="742"/>
      <c r="D24" s="690" t="s">
        <v>1027</v>
      </c>
      <c r="E24" s="690"/>
      <c r="F24" s="690"/>
      <c r="G24" s="691"/>
      <c r="H24" s="241"/>
      <c r="I24" s="241"/>
      <c r="J24" s="241"/>
      <c r="K24" s="241"/>
    </row>
    <row r="25" spans="1:16" ht="33.75" thickBot="1">
      <c r="B25" s="607"/>
      <c r="C25" s="743"/>
      <c r="D25" s="219" t="s">
        <v>1018</v>
      </c>
      <c r="E25" s="220" t="s">
        <v>1019</v>
      </c>
      <c r="F25" s="42" t="s">
        <v>1020</v>
      </c>
      <c r="G25" s="44" t="s">
        <v>532</v>
      </c>
      <c r="H25" s="241"/>
      <c r="I25" s="241"/>
      <c r="J25" s="241"/>
      <c r="K25" s="241"/>
    </row>
    <row r="26" spans="1:16" ht="24" customHeight="1">
      <c r="B26" s="744" t="s">
        <v>1024</v>
      </c>
      <c r="C26" s="237" t="s">
        <v>488</v>
      </c>
      <c r="D26" s="242">
        <v>39.622641509433961</v>
      </c>
      <c r="E26" s="243">
        <v>39.75903614457831</v>
      </c>
      <c r="F26" s="244">
        <v>38.356164383561641</v>
      </c>
      <c r="G26" s="245">
        <v>66.666666666666657</v>
      </c>
      <c r="H26" s="241"/>
      <c r="I26" s="241"/>
      <c r="J26" s="241"/>
      <c r="K26" s="241"/>
    </row>
    <row r="27" spans="1:16" ht="24" customHeight="1">
      <c r="B27" s="745"/>
      <c r="C27" s="225" t="s">
        <v>72</v>
      </c>
      <c r="D27" s="246">
        <v>44.025157232704402</v>
      </c>
      <c r="E27" s="247">
        <v>48.192771084337352</v>
      </c>
      <c r="F27" s="248">
        <v>39.726027397260275</v>
      </c>
      <c r="G27" s="249">
        <v>33.333333333333329</v>
      </c>
      <c r="H27" s="241"/>
      <c r="I27" s="241"/>
      <c r="J27" s="241"/>
      <c r="K27" s="241"/>
    </row>
    <row r="28" spans="1:16" ht="24" customHeight="1" thickBot="1">
      <c r="B28" s="745"/>
      <c r="C28" s="229" t="s">
        <v>73</v>
      </c>
      <c r="D28" s="250">
        <v>16.352201257861633</v>
      </c>
      <c r="E28" s="251">
        <v>12.048192771084338</v>
      </c>
      <c r="F28" s="252">
        <v>21.917808219178081</v>
      </c>
      <c r="G28" s="253">
        <v>0</v>
      </c>
      <c r="H28" s="241"/>
      <c r="I28" s="241"/>
      <c r="J28" s="241"/>
      <c r="K28" s="241"/>
    </row>
    <row r="29" spans="1:16" ht="24" customHeight="1" thickTop="1" thickBot="1">
      <c r="B29" s="746"/>
      <c r="C29" s="233" t="s">
        <v>1028</v>
      </c>
      <c r="D29" s="254">
        <v>100</v>
      </c>
      <c r="E29" s="255">
        <v>100</v>
      </c>
      <c r="F29" s="256">
        <v>100</v>
      </c>
      <c r="G29" s="257">
        <v>99.999999999999986</v>
      </c>
      <c r="H29" s="241"/>
      <c r="I29" s="241"/>
      <c r="J29" s="241"/>
      <c r="K29" s="241"/>
    </row>
    <row r="30" spans="1:16" ht="17.25" thickBot="1">
      <c r="B30" s="241"/>
      <c r="C30" s="241"/>
      <c r="D30" s="241"/>
      <c r="E30" s="241"/>
      <c r="F30" s="241"/>
      <c r="G30" s="241"/>
      <c r="H30" s="241"/>
      <c r="I30" s="241"/>
      <c r="J30" s="241"/>
      <c r="K30" s="241"/>
    </row>
    <row r="31" spans="1:16">
      <c r="B31" s="606"/>
      <c r="C31" s="742"/>
      <c r="D31" s="568" t="s">
        <v>1029</v>
      </c>
      <c r="E31" s="568"/>
      <c r="F31" s="568"/>
      <c r="G31" s="568"/>
      <c r="H31" s="568"/>
      <c r="I31" s="568"/>
      <c r="J31" s="568"/>
      <c r="K31" s="569"/>
      <c r="L31" s="740" t="s">
        <v>529</v>
      </c>
    </row>
    <row r="32" spans="1:16" ht="50.25" thickBot="1">
      <c r="B32" s="607"/>
      <c r="C32" s="743"/>
      <c r="D32" s="220" t="s">
        <v>802</v>
      </c>
      <c r="E32" s="42" t="s">
        <v>803</v>
      </c>
      <c r="F32" s="42" t="s">
        <v>1021</v>
      </c>
      <c r="G32" s="42" t="s">
        <v>723</v>
      </c>
      <c r="H32" s="42" t="s">
        <v>806</v>
      </c>
      <c r="I32" s="42" t="s">
        <v>865</v>
      </c>
      <c r="J32" s="42" t="s">
        <v>1022</v>
      </c>
      <c r="K32" s="42" t="s">
        <v>494</v>
      </c>
      <c r="L32" s="741"/>
    </row>
    <row r="33" spans="2:12" ht="24" customHeight="1">
      <c r="B33" s="744" t="s">
        <v>1024</v>
      </c>
      <c r="C33" s="237" t="s">
        <v>488</v>
      </c>
      <c r="D33" s="243">
        <v>51.020408163265309</v>
      </c>
      <c r="E33" s="244">
        <v>14.285714285714285</v>
      </c>
      <c r="F33" s="244">
        <v>31.25</v>
      </c>
      <c r="G33" s="244">
        <v>43.589743589743591</v>
      </c>
      <c r="H33" s="244">
        <v>35.294117647058826</v>
      </c>
      <c r="I33" s="244">
        <v>25</v>
      </c>
      <c r="J33" s="244">
        <v>20</v>
      </c>
      <c r="K33" s="244">
        <v>40</v>
      </c>
      <c r="L33" s="245">
        <v>47.058823529411761</v>
      </c>
    </row>
    <row r="34" spans="2:12" ht="24" customHeight="1">
      <c r="B34" s="745"/>
      <c r="C34" s="225" t="s">
        <v>72</v>
      </c>
      <c r="D34" s="247">
        <v>38.775510204081634</v>
      </c>
      <c r="E34" s="248">
        <v>71.428571428571431</v>
      </c>
      <c r="F34" s="248">
        <v>43.75</v>
      </c>
      <c r="G34" s="248">
        <v>43.589743589743591</v>
      </c>
      <c r="H34" s="248">
        <v>23.52941176470588</v>
      </c>
      <c r="I34" s="248">
        <v>62.5</v>
      </c>
      <c r="J34" s="248">
        <v>60</v>
      </c>
      <c r="K34" s="248">
        <v>50</v>
      </c>
      <c r="L34" s="249">
        <v>32.352941176470587</v>
      </c>
    </row>
    <row r="35" spans="2:12" ht="24" customHeight="1" thickBot="1">
      <c r="B35" s="745"/>
      <c r="C35" s="229" t="s">
        <v>73</v>
      </c>
      <c r="D35" s="251">
        <v>10.204081632653061</v>
      </c>
      <c r="E35" s="252">
        <v>14.285714285714285</v>
      </c>
      <c r="F35" s="252">
        <v>25</v>
      </c>
      <c r="G35" s="252">
        <v>12.820512820512819</v>
      </c>
      <c r="H35" s="252">
        <v>41.17647058823529</v>
      </c>
      <c r="I35" s="252">
        <v>12.5</v>
      </c>
      <c r="J35" s="252">
        <v>20</v>
      </c>
      <c r="K35" s="252">
        <v>10</v>
      </c>
      <c r="L35" s="253">
        <v>20.588235294117645</v>
      </c>
    </row>
    <row r="36" spans="2:12" ht="24" customHeight="1" thickTop="1" thickBot="1">
      <c r="B36" s="746"/>
      <c r="C36" s="233" t="s">
        <v>1028</v>
      </c>
      <c r="D36" s="255">
        <v>100</v>
      </c>
      <c r="E36" s="256">
        <v>100</v>
      </c>
      <c r="F36" s="256">
        <v>100</v>
      </c>
      <c r="G36" s="256">
        <v>100</v>
      </c>
      <c r="H36" s="256">
        <v>100</v>
      </c>
      <c r="I36" s="256">
        <v>100</v>
      </c>
      <c r="J36" s="256">
        <v>100</v>
      </c>
      <c r="K36" s="256">
        <v>100</v>
      </c>
      <c r="L36" s="257">
        <v>100</v>
      </c>
    </row>
    <row r="37" spans="2:12" ht="24" customHeight="1">
      <c r="B37" s="258"/>
      <c r="C37" s="241"/>
      <c r="D37" s="259"/>
      <c r="E37" s="259"/>
      <c r="F37" s="259"/>
      <c r="G37" s="259"/>
      <c r="H37" s="259"/>
      <c r="I37" s="259"/>
      <c r="J37" s="259"/>
      <c r="K37" s="259"/>
      <c r="L37" s="259"/>
    </row>
    <row r="38" spans="2:12">
      <c r="B38" s="39" t="s">
        <v>1262</v>
      </c>
    </row>
    <row r="39" spans="2:12" ht="17.25" thickBot="1">
      <c r="G39" s="6" t="s">
        <v>704</v>
      </c>
    </row>
    <row r="40" spans="2:12">
      <c r="B40" s="606"/>
      <c r="C40" s="742"/>
      <c r="D40" s="690" t="s">
        <v>1027</v>
      </c>
      <c r="E40" s="690"/>
      <c r="F40" s="690"/>
      <c r="G40" s="691"/>
      <c r="H40" s="241"/>
      <c r="I40" s="241"/>
      <c r="J40" s="241"/>
      <c r="K40" s="241"/>
    </row>
    <row r="41" spans="2:12" ht="33.75" thickBot="1">
      <c r="B41" s="607"/>
      <c r="C41" s="743"/>
      <c r="D41" s="219" t="s">
        <v>1018</v>
      </c>
      <c r="E41" s="220" t="s">
        <v>1019</v>
      </c>
      <c r="F41" s="42" t="s">
        <v>1020</v>
      </c>
      <c r="G41" s="44" t="s">
        <v>532</v>
      </c>
      <c r="H41" s="241"/>
      <c r="I41" s="241"/>
      <c r="J41" s="241"/>
      <c r="K41" s="241"/>
    </row>
    <row r="42" spans="2:12" ht="24" customHeight="1">
      <c r="B42" s="744" t="s">
        <v>1025</v>
      </c>
      <c r="C42" s="237" t="s">
        <v>488</v>
      </c>
      <c r="D42" s="242">
        <v>23.270440251572328</v>
      </c>
      <c r="E42" s="243">
        <v>27.710843373493976</v>
      </c>
      <c r="F42" s="244">
        <v>17.80821917808219</v>
      </c>
      <c r="G42" s="245">
        <v>33.333333333333329</v>
      </c>
      <c r="H42" s="241"/>
      <c r="I42" s="241"/>
      <c r="J42" s="241"/>
      <c r="K42" s="241"/>
    </row>
    <row r="43" spans="2:12" ht="24" customHeight="1">
      <c r="B43" s="745"/>
      <c r="C43" s="225" t="s">
        <v>72</v>
      </c>
      <c r="D43" s="246">
        <v>65.408805031446533</v>
      </c>
      <c r="E43" s="247">
        <v>66.265060240963862</v>
      </c>
      <c r="F43" s="248">
        <v>64.38356164383562</v>
      </c>
      <c r="G43" s="249">
        <v>66.666666666666657</v>
      </c>
      <c r="H43" s="241"/>
      <c r="I43" s="241"/>
      <c r="J43" s="241"/>
      <c r="K43" s="241"/>
    </row>
    <row r="44" spans="2:12" ht="24" customHeight="1" thickBot="1">
      <c r="B44" s="745"/>
      <c r="C44" s="229" t="s">
        <v>73</v>
      </c>
      <c r="D44" s="250">
        <v>11.320754716981133</v>
      </c>
      <c r="E44" s="251">
        <v>6.024096385542169</v>
      </c>
      <c r="F44" s="252">
        <v>17.80821917808219</v>
      </c>
      <c r="G44" s="253">
        <v>0</v>
      </c>
      <c r="H44" s="241"/>
      <c r="I44" s="241"/>
      <c r="J44" s="241"/>
      <c r="K44" s="241"/>
    </row>
    <row r="45" spans="2:12" ht="24" customHeight="1" thickTop="1" thickBot="1">
      <c r="B45" s="746"/>
      <c r="C45" s="233" t="s">
        <v>1028</v>
      </c>
      <c r="D45" s="254">
        <v>99.999999999999986</v>
      </c>
      <c r="E45" s="255">
        <v>100</v>
      </c>
      <c r="F45" s="256">
        <v>100</v>
      </c>
      <c r="G45" s="257">
        <v>99.999999999999986</v>
      </c>
      <c r="H45" s="241"/>
      <c r="I45" s="241"/>
      <c r="J45" s="241"/>
      <c r="K45" s="241"/>
    </row>
    <row r="46" spans="2:12" ht="17.25" thickBot="1">
      <c r="B46" s="241"/>
      <c r="C46" s="241"/>
      <c r="D46" s="241"/>
      <c r="E46" s="241"/>
      <c r="F46" s="241"/>
      <c r="G46" s="241"/>
      <c r="H46" s="241"/>
      <c r="I46" s="241"/>
      <c r="J46" s="241"/>
      <c r="K46" s="241"/>
    </row>
    <row r="47" spans="2:12">
      <c r="B47" s="606"/>
      <c r="C47" s="742"/>
      <c r="D47" s="568" t="s">
        <v>1029</v>
      </c>
      <c r="E47" s="568"/>
      <c r="F47" s="568"/>
      <c r="G47" s="568"/>
      <c r="H47" s="568"/>
      <c r="I47" s="568"/>
      <c r="J47" s="568"/>
      <c r="K47" s="569"/>
      <c r="L47" s="740" t="s">
        <v>529</v>
      </c>
    </row>
    <row r="48" spans="2:12" ht="50.25" thickBot="1">
      <c r="B48" s="607"/>
      <c r="C48" s="743"/>
      <c r="D48" s="220" t="s">
        <v>802</v>
      </c>
      <c r="E48" s="42" t="s">
        <v>803</v>
      </c>
      <c r="F48" s="42" t="s">
        <v>1021</v>
      </c>
      <c r="G48" s="42" t="s">
        <v>723</v>
      </c>
      <c r="H48" s="42" t="s">
        <v>806</v>
      </c>
      <c r="I48" s="42" t="s">
        <v>865</v>
      </c>
      <c r="J48" s="42" t="s">
        <v>1022</v>
      </c>
      <c r="K48" s="42" t="s">
        <v>494</v>
      </c>
      <c r="L48" s="741"/>
    </row>
    <row r="49" spans="1:12" ht="24" customHeight="1">
      <c r="B49" s="744" t="s">
        <v>1025</v>
      </c>
      <c r="C49" s="237" t="s">
        <v>488</v>
      </c>
      <c r="D49" s="243">
        <v>36.734693877551024</v>
      </c>
      <c r="E49" s="244">
        <v>0</v>
      </c>
      <c r="F49" s="244">
        <v>18.75</v>
      </c>
      <c r="G49" s="244">
        <v>23.076923076923077</v>
      </c>
      <c r="H49" s="244">
        <v>11.76470588235294</v>
      </c>
      <c r="I49" s="244">
        <v>18.75</v>
      </c>
      <c r="J49" s="244">
        <v>0</v>
      </c>
      <c r="K49" s="244">
        <v>20</v>
      </c>
      <c r="L49" s="245">
        <v>32.352941176470587</v>
      </c>
    </row>
    <row r="50" spans="1:12" ht="24" customHeight="1">
      <c r="B50" s="745"/>
      <c r="C50" s="225" t="s">
        <v>72</v>
      </c>
      <c r="D50" s="247">
        <v>59.183673469387756</v>
      </c>
      <c r="E50" s="248">
        <v>85.714285714285708</v>
      </c>
      <c r="F50" s="248">
        <v>68.75</v>
      </c>
      <c r="G50" s="248">
        <v>66.666666666666657</v>
      </c>
      <c r="H50" s="248">
        <v>47.058823529411761</v>
      </c>
      <c r="I50" s="248">
        <v>75</v>
      </c>
      <c r="J50" s="248">
        <v>80</v>
      </c>
      <c r="K50" s="248">
        <v>80</v>
      </c>
      <c r="L50" s="249">
        <v>61.764705882352942</v>
      </c>
    </row>
    <row r="51" spans="1:12" ht="24" customHeight="1" thickBot="1">
      <c r="B51" s="745"/>
      <c r="C51" s="229" t="s">
        <v>73</v>
      </c>
      <c r="D51" s="251">
        <v>4.0816326530612246</v>
      </c>
      <c r="E51" s="252">
        <v>14.285714285714285</v>
      </c>
      <c r="F51" s="252">
        <v>12.5</v>
      </c>
      <c r="G51" s="252">
        <v>10.256410256410255</v>
      </c>
      <c r="H51" s="252">
        <v>41.17647058823529</v>
      </c>
      <c r="I51" s="252">
        <v>6.25</v>
      </c>
      <c r="J51" s="252">
        <v>20</v>
      </c>
      <c r="K51" s="252">
        <v>0</v>
      </c>
      <c r="L51" s="253">
        <v>5.8823529411764701</v>
      </c>
    </row>
    <row r="52" spans="1:12" ht="24" customHeight="1" thickTop="1" thickBot="1">
      <c r="B52" s="746"/>
      <c r="C52" s="233" t="s">
        <v>1028</v>
      </c>
      <c r="D52" s="255">
        <v>100</v>
      </c>
      <c r="E52" s="256">
        <v>100</v>
      </c>
      <c r="F52" s="256">
        <v>100</v>
      </c>
      <c r="G52" s="256">
        <v>100</v>
      </c>
      <c r="H52" s="256">
        <v>100</v>
      </c>
      <c r="I52" s="256">
        <v>100</v>
      </c>
      <c r="J52" s="256">
        <v>100</v>
      </c>
      <c r="K52" s="256">
        <v>100</v>
      </c>
      <c r="L52" s="257">
        <v>100</v>
      </c>
    </row>
    <row r="53" spans="1:12" ht="24" customHeight="1">
      <c r="B53" s="258"/>
      <c r="C53" s="241"/>
      <c r="D53" s="259"/>
      <c r="E53" s="259"/>
      <c r="F53" s="259"/>
      <c r="G53" s="259"/>
      <c r="H53" s="259"/>
      <c r="I53" s="259"/>
      <c r="J53" s="259"/>
      <c r="K53" s="259"/>
      <c r="L53" s="259"/>
    </row>
    <row r="54" spans="1:12">
      <c r="A54" s="39" t="s">
        <v>1263</v>
      </c>
    </row>
    <row r="55" spans="1:12" ht="17.25" thickBot="1">
      <c r="G55" s="6" t="s">
        <v>704</v>
      </c>
    </row>
    <row r="56" spans="1:12">
      <c r="B56" s="606"/>
      <c r="C56" s="742"/>
      <c r="D56" s="690" t="s">
        <v>1027</v>
      </c>
      <c r="E56" s="690"/>
      <c r="F56" s="690"/>
      <c r="G56" s="691"/>
      <c r="H56" s="241"/>
      <c r="I56" s="241"/>
      <c r="J56" s="241"/>
      <c r="K56" s="241"/>
    </row>
    <row r="57" spans="1:12" ht="33.75" thickBot="1">
      <c r="B57" s="607"/>
      <c r="C57" s="743"/>
      <c r="D57" s="219" t="s">
        <v>1018</v>
      </c>
      <c r="E57" s="220" t="s">
        <v>1019</v>
      </c>
      <c r="F57" s="42" t="s">
        <v>1020</v>
      </c>
      <c r="G57" s="44" t="s">
        <v>532</v>
      </c>
      <c r="H57" s="241"/>
      <c r="I57" s="241"/>
      <c r="J57" s="241"/>
      <c r="K57" s="241"/>
    </row>
    <row r="58" spans="1:12" ht="24" customHeight="1">
      <c r="B58" s="744" t="s">
        <v>1026</v>
      </c>
      <c r="C58" s="237" t="s">
        <v>488</v>
      </c>
      <c r="D58" s="242">
        <v>31.446540880503143</v>
      </c>
      <c r="E58" s="243">
        <v>39.75903614457831</v>
      </c>
      <c r="F58" s="244">
        <v>20.547945205479451</v>
      </c>
      <c r="G58" s="245">
        <v>66.666666666666657</v>
      </c>
      <c r="H58" s="241"/>
      <c r="I58" s="241"/>
      <c r="J58" s="241"/>
      <c r="K58" s="241"/>
    </row>
    <row r="59" spans="1:12" ht="24" customHeight="1">
      <c r="B59" s="745"/>
      <c r="C59" s="225" t="s">
        <v>72</v>
      </c>
      <c r="D59" s="246">
        <v>59.74842767295597</v>
      </c>
      <c r="E59" s="247">
        <v>55.421686746987952</v>
      </c>
      <c r="F59" s="248">
        <v>65.753424657534239</v>
      </c>
      <c r="G59" s="249">
        <v>33.333333333333329</v>
      </c>
      <c r="H59" s="241"/>
      <c r="I59" s="241"/>
      <c r="J59" s="241"/>
      <c r="K59" s="241"/>
    </row>
    <row r="60" spans="1:12" ht="24" customHeight="1" thickBot="1">
      <c r="B60" s="745"/>
      <c r="C60" s="229" t="s">
        <v>73</v>
      </c>
      <c r="D60" s="250">
        <v>8.8050314465408803</v>
      </c>
      <c r="E60" s="251">
        <v>4.8192771084337354</v>
      </c>
      <c r="F60" s="252">
        <v>13.698630136986301</v>
      </c>
      <c r="G60" s="253">
        <v>0</v>
      </c>
      <c r="H60" s="241"/>
      <c r="I60" s="241"/>
      <c r="J60" s="241"/>
      <c r="K60" s="241"/>
    </row>
    <row r="61" spans="1:12" ht="24" customHeight="1" thickTop="1" thickBot="1">
      <c r="B61" s="746"/>
      <c r="C61" s="233" t="s">
        <v>1028</v>
      </c>
      <c r="D61" s="254">
        <v>100</v>
      </c>
      <c r="E61" s="255">
        <v>100</v>
      </c>
      <c r="F61" s="256">
        <v>99.999999999999986</v>
      </c>
      <c r="G61" s="257">
        <v>99.999999999999986</v>
      </c>
      <c r="H61" s="241"/>
      <c r="I61" s="241"/>
      <c r="J61" s="241"/>
      <c r="K61" s="241"/>
    </row>
    <row r="62" spans="1:12" ht="17.25" thickBot="1">
      <c r="B62" s="241"/>
      <c r="C62" s="241"/>
      <c r="D62" s="241"/>
      <c r="E62" s="241"/>
      <c r="F62" s="241"/>
      <c r="G62" s="241"/>
      <c r="H62" s="241"/>
      <c r="I62" s="241"/>
      <c r="J62" s="241"/>
      <c r="K62" s="241"/>
    </row>
    <row r="63" spans="1:12">
      <c r="B63" s="606"/>
      <c r="C63" s="742"/>
      <c r="D63" s="568" t="s">
        <v>1029</v>
      </c>
      <c r="E63" s="568"/>
      <c r="F63" s="568"/>
      <c r="G63" s="568"/>
      <c r="H63" s="568"/>
      <c r="I63" s="568"/>
      <c r="J63" s="568"/>
      <c r="K63" s="569"/>
      <c r="L63" s="740" t="s">
        <v>529</v>
      </c>
    </row>
    <row r="64" spans="1:12" ht="50.25" thickBot="1">
      <c r="B64" s="607"/>
      <c r="C64" s="743"/>
      <c r="D64" s="220" t="s">
        <v>802</v>
      </c>
      <c r="E64" s="42" t="s">
        <v>803</v>
      </c>
      <c r="F64" s="42" t="s">
        <v>1021</v>
      </c>
      <c r="G64" s="42" t="s">
        <v>723</v>
      </c>
      <c r="H64" s="42" t="s">
        <v>806</v>
      </c>
      <c r="I64" s="42" t="s">
        <v>865</v>
      </c>
      <c r="J64" s="42" t="s">
        <v>1022</v>
      </c>
      <c r="K64" s="42" t="s">
        <v>494</v>
      </c>
      <c r="L64" s="741"/>
    </row>
    <row r="65" spans="2:12" ht="24" customHeight="1">
      <c r="B65" s="744" t="s">
        <v>1026</v>
      </c>
      <c r="C65" s="237" t="s">
        <v>488</v>
      </c>
      <c r="D65" s="243">
        <v>51.020408163265309</v>
      </c>
      <c r="E65" s="244">
        <v>14.285714285714285</v>
      </c>
      <c r="F65" s="244">
        <v>31.25</v>
      </c>
      <c r="G65" s="244">
        <v>25.641025641025639</v>
      </c>
      <c r="H65" s="244">
        <v>17.647058823529413</v>
      </c>
      <c r="I65" s="244">
        <v>18.75</v>
      </c>
      <c r="J65" s="244">
        <v>0</v>
      </c>
      <c r="K65" s="244">
        <v>30</v>
      </c>
      <c r="L65" s="245">
        <v>47.058823529411761</v>
      </c>
    </row>
    <row r="66" spans="2:12" ht="24" customHeight="1">
      <c r="B66" s="745"/>
      <c r="C66" s="225" t="s">
        <v>72</v>
      </c>
      <c r="D66" s="247">
        <v>46.938775510204081</v>
      </c>
      <c r="E66" s="248">
        <v>85.714285714285708</v>
      </c>
      <c r="F66" s="248">
        <v>56.25</v>
      </c>
      <c r="G66" s="248">
        <v>69.230769230769226</v>
      </c>
      <c r="H66" s="248">
        <v>52.941176470588239</v>
      </c>
      <c r="I66" s="248">
        <v>68.75</v>
      </c>
      <c r="J66" s="248">
        <v>80</v>
      </c>
      <c r="K66" s="248">
        <v>60</v>
      </c>
      <c r="L66" s="249">
        <v>47.058823529411761</v>
      </c>
    </row>
    <row r="67" spans="2:12" ht="24" customHeight="1" thickBot="1">
      <c r="B67" s="745"/>
      <c r="C67" s="229" t="s">
        <v>73</v>
      </c>
      <c r="D67" s="251">
        <v>2.0408163265306123</v>
      </c>
      <c r="E67" s="252">
        <v>0</v>
      </c>
      <c r="F67" s="252">
        <v>12.5</v>
      </c>
      <c r="G67" s="252">
        <v>5.1282051282051277</v>
      </c>
      <c r="H67" s="252">
        <v>29.411764705882355</v>
      </c>
      <c r="I67" s="252">
        <v>12.5</v>
      </c>
      <c r="J67" s="252">
        <v>20</v>
      </c>
      <c r="K67" s="252">
        <v>10</v>
      </c>
      <c r="L67" s="253">
        <v>5.8823529411764701</v>
      </c>
    </row>
    <row r="68" spans="2:12" ht="24" customHeight="1" thickTop="1" thickBot="1">
      <c r="B68" s="746"/>
      <c r="C68" s="233" t="s">
        <v>1028</v>
      </c>
      <c r="D68" s="255">
        <v>100.00000000000001</v>
      </c>
      <c r="E68" s="256">
        <v>100</v>
      </c>
      <c r="F68" s="256">
        <v>100</v>
      </c>
      <c r="G68" s="256">
        <v>99.999999999999986</v>
      </c>
      <c r="H68" s="256">
        <v>100</v>
      </c>
      <c r="I68" s="256">
        <v>100</v>
      </c>
      <c r="J68" s="256">
        <v>100</v>
      </c>
      <c r="K68" s="256">
        <v>100</v>
      </c>
      <c r="L68" s="257">
        <v>99.999999999999986</v>
      </c>
    </row>
  </sheetData>
  <mergeCells count="28">
    <mergeCell ref="D7:G7"/>
    <mergeCell ref="B9:B12"/>
    <mergeCell ref="H7:O7"/>
    <mergeCell ref="P7:P8"/>
    <mergeCell ref="B13:B16"/>
    <mergeCell ref="B7:C8"/>
    <mergeCell ref="B17:B20"/>
    <mergeCell ref="B65:B68"/>
    <mergeCell ref="L47:L48"/>
    <mergeCell ref="B49:B52"/>
    <mergeCell ref="B56:C57"/>
    <mergeCell ref="D56:G56"/>
    <mergeCell ref="B58:B61"/>
    <mergeCell ref="B63:C64"/>
    <mergeCell ref="D63:K63"/>
    <mergeCell ref="L63:L64"/>
    <mergeCell ref="B33:B36"/>
    <mergeCell ref="B40:C41"/>
    <mergeCell ref="D40:G40"/>
    <mergeCell ref="B42:B45"/>
    <mergeCell ref="B47:C48"/>
    <mergeCell ref="D47:K47"/>
    <mergeCell ref="L31:L32"/>
    <mergeCell ref="B24:C25"/>
    <mergeCell ref="D24:G24"/>
    <mergeCell ref="B26:B29"/>
    <mergeCell ref="B31:C32"/>
    <mergeCell ref="D31:K31"/>
  </mergeCells>
  <phoneticPr fontId="2"/>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EE544-7FA2-4549-A2AC-B51FAF4B9317}">
  <dimension ref="A1:O10"/>
  <sheetViews>
    <sheetView zoomScale="55" zoomScaleNormal="55" workbookViewId="0">
      <selection activeCell="A3" sqref="A3"/>
    </sheetView>
  </sheetViews>
  <sheetFormatPr defaultColWidth="8.625" defaultRowHeight="16.5"/>
  <cols>
    <col min="1" max="1" width="2.625" style="5" customWidth="1"/>
    <col min="2" max="2" width="24.625" style="5" customWidth="1"/>
    <col min="3" max="15" width="10.125" style="5" customWidth="1"/>
    <col min="16" max="16384" width="8.625" style="5"/>
  </cols>
  <sheetData>
    <row r="1" spans="1:15">
      <c r="A1" s="5" t="s">
        <v>1089</v>
      </c>
    </row>
    <row r="2" spans="1:15">
      <c r="A2" s="5" t="s">
        <v>1358</v>
      </c>
    </row>
    <row r="3" spans="1:15">
      <c r="A3" s="5" t="s">
        <v>1360</v>
      </c>
    </row>
    <row r="5" spans="1:15" ht="17.25" thickBot="1">
      <c r="O5" s="6" t="s">
        <v>704</v>
      </c>
    </row>
    <row r="6" spans="1:15">
      <c r="B6" s="628" t="s">
        <v>1030</v>
      </c>
      <c r="C6" s="630" t="s">
        <v>570</v>
      </c>
      <c r="D6" s="631"/>
      <c r="E6" s="631"/>
      <c r="F6" s="632"/>
      <c r="G6" s="631" t="s">
        <v>426</v>
      </c>
      <c r="H6" s="631"/>
      <c r="I6" s="631"/>
      <c r="J6" s="631"/>
      <c r="K6" s="631"/>
      <c r="L6" s="631"/>
      <c r="M6" s="631"/>
      <c r="N6" s="731"/>
      <c r="O6" s="683" t="s">
        <v>1023</v>
      </c>
    </row>
    <row r="7" spans="1:15" ht="50.25" thickBot="1">
      <c r="B7" s="627"/>
      <c r="C7" s="120" t="s">
        <v>1018</v>
      </c>
      <c r="D7" s="121" t="s">
        <v>1019</v>
      </c>
      <c r="E7" s="122" t="s">
        <v>1020</v>
      </c>
      <c r="F7" s="123" t="s">
        <v>532</v>
      </c>
      <c r="G7" s="121" t="s">
        <v>802</v>
      </c>
      <c r="H7" s="122" t="s">
        <v>803</v>
      </c>
      <c r="I7" s="122" t="s">
        <v>1021</v>
      </c>
      <c r="J7" s="122" t="s">
        <v>723</v>
      </c>
      <c r="K7" s="122" t="s">
        <v>806</v>
      </c>
      <c r="L7" s="122" t="s">
        <v>865</v>
      </c>
      <c r="M7" s="122" t="s">
        <v>1022</v>
      </c>
      <c r="N7" s="122" t="s">
        <v>494</v>
      </c>
      <c r="O7" s="684"/>
    </row>
    <row r="8" spans="1:15" ht="24" customHeight="1">
      <c r="B8" s="216" t="s">
        <v>1031</v>
      </c>
      <c r="C8" s="179">
        <v>16.352201257861633</v>
      </c>
      <c r="D8" s="188">
        <v>16.867469879518072</v>
      </c>
      <c r="E8" s="171">
        <v>16.43835616438356</v>
      </c>
      <c r="F8" s="172">
        <v>0</v>
      </c>
      <c r="G8" s="188">
        <v>22.448979591836736</v>
      </c>
      <c r="H8" s="171">
        <v>0</v>
      </c>
      <c r="I8" s="171">
        <v>12.5</v>
      </c>
      <c r="J8" s="171">
        <v>20.512820512820511</v>
      </c>
      <c r="K8" s="171">
        <v>17.647058823529413</v>
      </c>
      <c r="L8" s="171">
        <v>6.25</v>
      </c>
      <c r="M8" s="171">
        <v>0</v>
      </c>
      <c r="N8" s="171">
        <v>10</v>
      </c>
      <c r="O8" s="172">
        <v>25.714285714285712</v>
      </c>
    </row>
    <row r="9" spans="1:15" ht="24" customHeight="1">
      <c r="B9" s="217" t="s">
        <v>1032</v>
      </c>
      <c r="C9" s="178">
        <v>7.5471698113207548</v>
      </c>
      <c r="D9" s="189">
        <v>8.4337349397590362</v>
      </c>
      <c r="E9" s="168">
        <v>6.8493150684931505</v>
      </c>
      <c r="F9" s="169">
        <v>0</v>
      </c>
      <c r="G9" s="189">
        <v>10.204081632653061</v>
      </c>
      <c r="H9" s="168">
        <v>0</v>
      </c>
      <c r="I9" s="168">
        <v>6.25</v>
      </c>
      <c r="J9" s="168">
        <v>10.256410256410255</v>
      </c>
      <c r="K9" s="168">
        <v>0</v>
      </c>
      <c r="L9" s="168">
        <v>0</v>
      </c>
      <c r="M9" s="168">
        <v>20</v>
      </c>
      <c r="N9" s="168">
        <v>10</v>
      </c>
      <c r="O9" s="169">
        <v>8.5714285714285712</v>
      </c>
    </row>
    <row r="10" spans="1:15" ht="24" customHeight="1" thickBot="1">
      <c r="B10" s="218" t="s">
        <v>1033</v>
      </c>
      <c r="C10" s="180">
        <v>7.5471698113207548</v>
      </c>
      <c r="D10" s="190">
        <v>8.4337349397590362</v>
      </c>
      <c r="E10" s="191">
        <v>6.8493150684931505</v>
      </c>
      <c r="F10" s="192">
        <v>0</v>
      </c>
      <c r="G10" s="190">
        <v>10.204081632653061</v>
      </c>
      <c r="H10" s="191">
        <v>0</v>
      </c>
      <c r="I10" s="191">
        <v>6.25</v>
      </c>
      <c r="J10" s="191">
        <v>12.820512820512819</v>
      </c>
      <c r="K10" s="191">
        <v>5.8823529411764701</v>
      </c>
      <c r="L10" s="191">
        <v>0</v>
      </c>
      <c r="M10" s="191">
        <v>0</v>
      </c>
      <c r="N10" s="191">
        <v>0</v>
      </c>
      <c r="O10" s="192">
        <v>5.7142857142857144</v>
      </c>
    </row>
  </sheetData>
  <mergeCells count="4">
    <mergeCell ref="O6:O7"/>
    <mergeCell ref="B6:B7"/>
    <mergeCell ref="C6:F6"/>
    <mergeCell ref="G6:N6"/>
  </mergeCells>
  <phoneticPr fontId="2"/>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60663-14A8-4C36-930C-883A40684653}">
  <dimension ref="A1:T89"/>
  <sheetViews>
    <sheetView topLeftCell="A28" zoomScale="55" zoomScaleNormal="55" workbookViewId="0">
      <selection activeCell="A58" sqref="A58"/>
    </sheetView>
  </sheetViews>
  <sheetFormatPr defaultColWidth="8.625" defaultRowHeight="16.5"/>
  <cols>
    <col min="1" max="1" width="2.625" style="39" customWidth="1"/>
    <col min="2" max="2" width="24.625" style="39" customWidth="1"/>
    <col min="3" max="19" width="10.125" style="39" customWidth="1"/>
    <col min="20" max="16384" width="8.625" style="39"/>
  </cols>
  <sheetData>
    <row r="1" spans="1:19">
      <c r="A1" s="39" t="s">
        <v>690</v>
      </c>
    </row>
    <row r="2" spans="1:19">
      <c r="A2" s="39" t="s">
        <v>691</v>
      </c>
    </row>
    <row r="5" spans="1:19" ht="17.25" thickBot="1">
      <c r="C5" s="119"/>
      <c r="D5" s="119"/>
      <c r="E5" s="119"/>
      <c r="F5" s="119"/>
      <c r="G5" s="119"/>
      <c r="H5" s="119"/>
      <c r="I5" s="119"/>
      <c r="J5" s="119"/>
      <c r="K5" s="119"/>
      <c r="L5" s="119"/>
      <c r="M5" s="119"/>
      <c r="N5" s="119"/>
      <c r="O5" s="119"/>
      <c r="P5" s="119"/>
      <c r="S5" s="6" t="s">
        <v>24</v>
      </c>
    </row>
    <row r="6" spans="1:19" ht="18" customHeight="1">
      <c r="B6" s="628"/>
      <c r="C6" s="630" t="s">
        <v>570</v>
      </c>
      <c r="D6" s="631"/>
      <c r="E6" s="631"/>
      <c r="F6" s="632"/>
      <c r="G6" s="631" t="s">
        <v>426</v>
      </c>
      <c r="H6" s="631"/>
      <c r="I6" s="631"/>
      <c r="J6" s="631"/>
      <c r="K6" s="631"/>
      <c r="L6" s="631"/>
      <c r="M6" s="631"/>
      <c r="N6" s="631"/>
      <c r="O6" s="670" t="s">
        <v>702</v>
      </c>
      <c r="P6" s="630" t="s">
        <v>354</v>
      </c>
      <c r="Q6" s="632"/>
      <c r="R6" s="631" t="s">
        <v>355</v>
      </c>
      <c r="S6" s="632"/>
    </row>
    <row r="7" spans="1:19" ht="50.25" thickBot="1">
      <c r="B7" s="629"/>
      <c r="C7" s="125" t="s">
        <v>475</v>
      </c>
      <c r="D7" s="122" t="s">
        <v>696</v>
      </c>
      <c r="E7" s="122" t="s">
        <v>697</v>
      </c>
      <c r="F7" s="123" t="s">
        <v>651</v>
      </c>
      <c r="G7" s="121" t="s">
        <v>698</v>
      </c>
      <c r="H7" s="122" t="s">
        <v>534</v>
      </c>
      <c r="I7" s="122" t="s">
        <v>478</v>
      </c>
      <c r="J7" s="122" t="s">
        <v>479</v>
      </c>
      <c r="K7" s="122" t="s">
        <v>480</v>
      </c>
      <c r="L7" s="122" t="s">
        <v>466</v>
      </c>
      <c r="M7" s="122" t="s">
        <v>350</v>
      </c>
      <c r="N7" s="124" t="s">
        <v>467</v>
      </c>
      <c r="O7" s="671"/>
      <c r="P7" s="125" t="s">
        <v>664</v>
      </c>
      <c r="Q7" s="123" t="s">
        <v>699</v>
      </c>
      <c r="R7" s="121" t="s">
        <v>700</v>
      </c>
      <c r="S7" s="123" t="s">
        <v>701</v>
      </c>
    </row>
    <row r="8" spans="1:19" ht="24" customHeight="1">
      <c r="B8" s="198" t="s">
        <v>692</v>
      </c>
      <c r="C8" s="131">
        <v>90</v>
      </c>
      <c r="D8" s="128">
        <v>46</v>
      </c>
      <c r="E8" s="128">
        <v>43</v>
      </c>
      <c r="F8" s="129">
        <v>1</v>
      </c>
      <c r="G8" s="127">
        <v>22</v>
      </c>
      <c r="H8" s="128">
        <v>2</v>
      </c>
      <c r="I8" s="128">
        <v>14</v>
      </c>
      <c r="J8" s="128">
        <v>32</v>
      </c>
      <c r="K8" s="128">
        <v>9</v>
      </c>
      <c r="L8" s="128">
        <v>6</v>
      </c>
      <c r="M8" s="128">
        <v>2</v>
      </c>
      <c r="N8" s="128">
        <v>3</v>
      </c>
      <c r="O8" s="130">
        <v>20</v>
      </c>
      <c r="P8" s="131">
        <v>9</v>
      </c>
      <c r="Q8" s="129">
        <v>13</v>
      </c>
      <c r="R8" s="127">
        <v>22</v>
      </c>
      <c r="S8" s="129">
        <v>48</v>
      </c>
    </row>
    <row r="9" spans="1:19" ht="24" customHeight="1">
      <c r="B9" s="199" t="s">
        <v>693</v>
      </c>
      <c r="C9" s="137">
        <v>106</v>
      </c>
      <c r="D9" s="134">
        <v>58</v>
      </c>
      <c r="E9" s="134">
        <v>46</v>
      </c>
      <c r="F9" s="135">
        <v>2</v>
      </c>
      <c r="G9" s="133">
        <v>38</v>
      </c>
      <c r="H9" s="134">
        <v>6</v>
      </c>
      <c r="I9" s="134">
        <v>12</v>
      </c>
      <c r="J9" s="134">
        <v>15</v>
      </c>
      <c r="K9" s="134">
        <v>9</v>
      </c>
      <c r="L9" s="134">
        <v>9</v>
      </c>
      <c r="M9" s="134">
        <v>5</v>
      </c>
      <c r="N9" s="134">
        <v>12</v>
      </c>
      <c r="O9" s="136">
        <v>19</v>
      </c>
      <c r="P9" s="137">
        <v>6</v>
      </c>
      <c r="Q9" s="135">
        <v>18</v>
      </c>
      <c r="R9" s="133">
        <v>26</v>
      </c>
      <c r="S9" s="135">
        <v>45</v>
      </c>
    </row>
    <row r="10" spans="1:19" ht="24" customHeight="1">
      <c r="B10" s="199" t="s">
        <v>694</v>
      </c>
      <c r="C10" s="137">
        <v>13</v>
      </c>
      <c r="D10" s="134">
        <v>6</v>
      </c>
      <c r="E10" s="134">
        <v>5</v>
      </c>
      <c r="F10" s="135">
        <v>2</v>
      </c>
      <c r="G10" s="133">
        <v>3</v>
      </c>
      <c r="H10" s="134">
        <v>0</v>
      </c>
      <c r="I10" s="134">
        <v>0</v>
      </c>
      <c r="J10" s="134">
        <v>3</v>
      </c>
      <c r="K10" s="134">
        <v>2</v>
      </c>
      <c r="L10" s="134">
        <v>3</v>
      </c>
      <c r="M10" s="134">
        <v>0</v>
      </c>
      <c r="N10" s="134">
        <v>2</v>
      </c>
      <c r="O10" s="136">
        <v>3</v>
      </c>
      <c r="P10" s="137">
        <v>2</v>
      </c>
      <c r="Q10" s="135">
        <v>5</v>
      </c>
      <c r="R10" s="133">
        <v>1</v>
      </c>
      <c r="S10" s="135">
        <v>9</v>
      </c>
    </row>
    <row r="11" spans="1:19" ht="24" customHeight="1" thickBot="1">
      <c r="B11" s="200" t="s">
        <v>695</v>
      </c>
      <c r="C11" s="143">
        <v>2</v>
      </c>
      <c r="D11" s="140">
        <v>1</v>
      </c>
      <c r="E11" s="140">
        <v>1</v>
      </c>
      <c r="F11" s="141">
        <v>0</v>
      </c>
      <c r="G11" s="139">
        <v>1</v>
      </c>
      <c r="H11" s="140">
        <v>0</v>
      </c>
      <c r="I11" s="140">
        <v>1</v>
      </c>
      <c r="J11" s="140">
        <v>0</v>
      </c>
      <c r="K11" s="140">
        <v>0</v>
      </c>
      <c r="L11" s="140">
        <v>0</v>
      </c>
      <c r="M11" s="140">
        <v>0</v>
      </c>
      <c r="N11" s="140">
        <v>0</v>
      </c>
      <c r="O11" s="142">
        <v>1</v>
      </c>
      <c r="P11" s="143">
        <v>0</v>
      </c>
      <c r="Q11" s="141">
        <v>0</v>
      </c>
      <c r="R11" s="139">
        <v>0</v>
      </c>
      <c r="S11" s="141">
        <v>2</v>
      </c>
    </row>
    <row r="13" spans="1:19">
      <c r="A13" s="39" t="s">
        <v>703</v>
      </c>
    </row>
    <row r="16" spans="1:19" ht="17.25" thickBot="1">
      <c r="C16" s="119"/>
      <c r="D16" s="119"/>
      <c r="E16" s="119"/>
      <c r="F16" s="119"/>
      <c r="G16" s="119"/>
      <c r="H16" s="119"/>
      <c r="I16" s="119"/>
      <c r="J16" s="119"/>
      <c r="K16" s="119"/>
      <c r="L16" s="119"/>
      <c r="M16" s="119"/>
      <c r="N16" s="119"/>
      <c r="O16" s="119"/>
      <c r="P16" s="119"/>
      <c r="S16" s="6" t="s">
        <v>24</v>
      </c>
    </row>
    <row r="17" spans="1:20" ht="18" customHeight="1">
      <c r="B17" s="628"/>
      <c r="C17" s="630" t="s">
        <v>570</v>
      </c>
      <c r="D17" s="631"/>
      <c r="E17" s="631"/>
      <c r="F17" s="632"/>
      <c r="G17" s="631" t="s">
        <v>426</v>
      </c>
      <c r="H17" s="631"/>
      <c r="I17" s="631"/>
      <c r="J17" s="631"/>
      <c r="K17" s="631"/>
      <c r="L17" s="631"/>
      <c r="M17" s="631"/>
      <c r="N17" s="631"/>
      <c r="O17" s="670" t="s">
        <v>730</v>
      </c>
      <c r="P17" s="630" t="s">
        <v>354</v>
      </c>
      <c r="Q17" s="632"/>
      <c r="R17" s="631" t="s">
        <v>355</v>
      </c>
      <c r="S17" s="632"/>
    </row>
    <row r="18" spans="1:20" ht="50.25" thickBot="1">
      <c r="B18" s="629"/>
      <c r="C18" s="125" t="s">
        <v>707</v>
      </c>
      <c r="D18" s="122" t="s">
        <v>476</v>
      </c>
      <c r="E18" s="122" t="s">
        <v>708</v>
      </c>
      <c r="F18" s="123" t="s">
        <v>587</v>
      </c>
      <c r="G18" s="121" t="s">
        <v>709</v>
      </c>
      <c r="H18" s="122" t="s">
        <v>534</v>
      </c>
      <c r="I18" s="122" t="s">
        <v>683</v>
      </c>
      <c r="J18" s="122" t="s">
        <v>479</v>
      </c>
      <c r="K18" s="122" t="s">
        <v>480</v>
      </c>
      <c r="L18" s="122" t="s">
        <v>466</v>
      </c>
      <c r="M18" s="122" t="s">
        <v>350</v>
      </c>
      <c r="N18" s="124" t="s">
        <v>710</v>
      </c>
      <c r="O18" s="671"/>
      <c r="P18" s="125" t="s">
        <v>711</v>
      </c>
      <c r="Q18" s="123" t="s">
        <v>699</v>
      </c>
      <c r="R18" s="121" t="s">
        <v>700</v>
      </c>
      <c r="S18" s="123" t="s">
        <v>1285</v>
      </c>
      <c r="T18" s="212"/>
    </row>
    <row r="19" spans="1:20" ht="24" customHeight="1">
      <c r="B19" s="198" t="s">
        <v>705</v>
      </c>
      <c r="C19" s="131">
        <v>132</v>
      </c>
      <c r="D19" s="128">
        <v>65</v>
      </c>
      <c r="E19" s="128">
        <v>66</v>
      </c>
      <c r="F19" s="129">
        <v>1</v>
      </c>
      <c r="G19" s="127">
        <v>37</v>
      </c>
      <c r="H19" s="128">
        <v>4</v>
      </c>
      <c r="I19" s="128">
        <v>20</v>
      </c>
      <c r="J19" s="128">
        <v>39</v>
      </c>
      <c r="K19" s="128">
        <v>13</v>
      </c>
      <c r="L19" s="128">
        <v>10</v>
      </c>
      <c r="M19" s="128">
        <v>4</v>
      </c>
      <c r="N19" s="128">
        <v>5</v>
      </c>
      <c r="O19" s="130">
        <v>23</v>
      </c>
      <c r="P19" s="131">
        <v>11</v>
      </c>
      <c r="Q19" s="129">
        <v>18</v>
      </c>
      <c r="R19" s="127">
        <v>31</v>
      </c>
      <c r="S19" s="129">
        <v>66</v>
      </c>
    </row>
    <row r="20" spans="1:20" ht="24" customHeight="1" thickBot="1">
      <c r="B20" s="200" t="s">
        <v>706</v>
      </c>
      <c r="C20" s="143">
        <v>72</v>
      </c>
      <c r="D20" s="140">
        <v>43</v>
      </c>
      <c r="E20" s="140">
        <v>26</v>
      </c>
      <c r="F20" s="141">
        <v>3</v>
      </c>
      <c r="G20" s="139">
        <v>24</v>
      </c>
      <c r="H20" s="140">
        <v>4</v>
      </c>
      <c r="I20" s="140">
        <v>6</v>
      </c>
      <c r="J20" s="140">
        <v>11</v>
      </c>
      <c r="K20" s="140">
        <v>7</v>
      </c>
      <c r="L20" s="140">
        <v>8</v>
      </c>
      <c r="M20" s="140">
        <v>3</v>
      </c>
      <c r="N20" s="140">
        <v>9</v>
      </c>
      <c r="O20" s="142">
        <v>17</v>
      </c>
      <c r="P20" s="143">
        <v>5</v>
      </c>
      <c r="Q20" s="141">
        <v>18</v>
      </c>
      <c r="R20" s="139">
        <v>18</v>
      </c>
      <c r="S20" s="141">
        <v>36</v>
      </c>
    </row>
    <row r="22" spans="1:20">
      <c r="A22" s="39" t="s">
        <v>712</v>
      </c>
    </row>
    <row r="25" spans="1:20" ht="17.25" thickBot="1">
      <c r="C25" s="119"/>
      <c r="D25" s="119"/>
      <c r="E25" s="119"/>
      <c r="F25" s="119"/>
      <c r="G25" s="119"/>
      <c r="H25" s="119"/>
      <c r="I25" s="119"/>
      <c r="J25" s="119"/>
      <c r="K25" s="119"/>
      <c r="L25" s="119"/>
      <c r="M25" s="119"/>
      <c r="N25" s="119"/>
      <c r="O25" s="119"/>
      <c r="P25" s="119"/>
      <c r="S25" s="6" t="s">
        <v>24</v>
      </c>
    </row>
    <row r="26" spans="1:20" ht="18" customHeight="1">
      <c r="B26" s="628"/>
      <c r="C26" s="630" t="s">
        <v>570</v>
      </c>
      <c r="D26" s="631"/>
      <c r="E26" s="631"/>
      <c r="F26" s="632"/>
      <c r="G26" s="631" t="s">
        <v>426</v>
      </c>
      <c r="H26" s="631"/>
      <c r="I26" s="631"/>
      <c r="J26" s="631"/>
      <c r="K26" s="631"/>
      <c r="L26" s="631"/>
      <c r="M26" s="631"/>
      <c r="N26" s="631"/>
      <c r="O26" s="670" t="s">
        <v>831</v>
      </c>
      <c r="P26" s="630" t="s">
        <v>354</v>
      </c>
      <c r="Q26" s="632"/>
      <c r="R26" s="631" t="s">
        <v>355</v>
      </c>
      <c r="S26" s="632"/>
    </row>
    <row r="27" spans="1:20" ht="50.25" thickBot="1">
      <c r="B27" s="629"/>
      <c r="C27" s="125" t="s">
        <v>1264</v>
      </c>
      <c r="D27" s="122" t="s">
        <v>718</v>
      </c>
      <c r="E27" s="122" t="s">
        <v>1265</v>
      </c>
      <c r="F27" s="123" t="s">
        <v>1124</v>
      </c>
      <c r="G27" s="121" t="s">
        <v>720</v>
      </c>
      <c r="H27" s="122" t="s">
        <v>721</v>
      </c>
      <c r="I27" s="122" t="s">
        <v>1266</v>
      </c>
      <c r="J27" s="122" t="s">
        <v>723</v>
      </c>
      <c r="K27" s="122" t="s">
        <v>724</v>
      </c>
      <c r="L27" s="122" t="s">
        <v>538</v>
      </c>
      <c r="M27" s="122" t="s">
        <v>725</v>
      </c>
      <c r="N27" s="124" t="s">
        <v>651</v>
      </c>
      <c r="O27" s="671"/>
      <c r="P27" s="125" t="s">
        <v>726</v>
      </c>
      <c r="Q27" s="123" t="s">
        <v>727</v>
      </c>
      <c r="R27" s="121" t="s">
        <v>728</v>
      </c>
      <c r="S27" s="123" t="s">
        <v>729</v>
      </c>
    </row>
    <row r="28" spans="1:20" ht="24" customHeight="1">
      <c r="B28" s="198" t="s">
        <v>713</v>
      </c>
      <c r="C28" s="131">
        <v>106</v>
      </c>
      <c r="D28" s="128">
        <v>58</v>
      </c>
      <c r="E28" s="128">
        <v>47</v>
      </c>
      <c r="F28" s="144" t="s">
        <v>1123</v>
      </c>
      <c r="G28" s="127">
        <v>33</v>
      </c>
      <c r="H28" s="128">
        <v>4</v>
      </c>
      <c r="I28" s="128">
        <v>16</v>
      </c>
      <c r="J28" s="128">
        <v>30</v>
      </c>
      <c r="K28" s="128">
        <v>8</v>
      </c>
      <c r="L28" s="128">
        <v>7</v>
      </c>
      <c r="M28" s="128">
        <v>3</v>
      </c>
      <c r="N28" s="128">
        <v>5</v>
      </c>
      <c r="O28" s="130">
        <v>19</v>
      </c>
      <c r="P28" s="131">
        <v>10</v>
      </c>
      <c r="Q28" s="129">
        <v>17</v>
      </c>
      <c r="R28" s="127">
        <v>22</v>
      </c>
      <c r="S28" s="129">
        <v>55</v>
      </c>
    </row>
    <row r="29" spans="1:20" ht="24" customHeight="1">
      <c r="B29" s="199" t="s">
        <v>714</v>
      </c>
      <c r="C29" s="137">
        <v>9</v>
      </c>
      <c r="D29" s="134">
        <v>5</v>
      </c>
      <c r="E29" s="134">
        <v>4</v>
      </c>
      <c r="F29" s="146" t="s">
        <v>1123</v>
      </c>
      <c r="G29" s="133">
        <v>2</v>
      </c>
      <c r="H29" s="134">
        <v>0</v>
      </c>
      <c r="I29" s="134">
        <v>1</v>
      </c>
      <c r="J29" s="134">
        <v>4</v>
      </c>
      <c r="K29" s="134">
        <v>0</v>
      </c>
      <c r="L29" s="134">
        <v>1</v>
      </c>
      <c r="M29" s="134">
        <v>1</v>
      </c>
      <c r="N29" s="134">
        <v>0</v>
      </c>
      <c r="O29" s="136">
        <v>1</v>
      </c>
      <c r="P29" s="137">
        <v>1</v>
      </c>
      <c r="Q29" s="135">
        <v>0</v>
      </c>
      <c r="R29" s="133">
        <v>2</v>
      </c>
      <c r="S29" s="135">
        <v>5</v>
      </c>
    </row>
    <row r="30" spans="1:20" ht="24" customHeight="1">
      <c r="B30" s="199" t="s">
        <v>715</v>
      </c>
      <c r="C30" s="137">
        <v>15</v>
      </c>
      <c r="D30" s="134">
        <v>2</v>
      </c>
      <c r="E30" s="134">
        <v>13</v>
      </c>
      <c r="F30" s="146" t="s">
        <v>1123</v>
      </c>
      <c r="G30" s="133">
        <v>2</v>
      </c>
      <c r="H30" s="134">
        <v>0</v>
      </c>
      <c r="I30" s="134">
        <v>2</v>
      </c>
      <c r="J30" s="134">
        <v>5</v>
      </c>
      <c r="K30" s="134">
        <v>4</v>
      </c>
      <c r="L30" s="134">
        <v>2</v>
      </c>
      <c r="M30" s="134">
        <v>0</v>
      </c>
      <c r="N30" s="134">
        <v>0</v>
      </c>
      <c r="O30" s="136">
        <v>2</v>
      </c>
      <c r="P30" s="137">
        <v>0</v>
      </c>
      <c r="Q30" s="135">
        <v>1</v>
      </c>
      <c r="R30" s="133">
        <v>7</v>
      </c>
      <c r="S30" s="135">
        <v>6</v>
      </c>
    </row>
    <row r="31" spans="1:20" ht="24" customHeight="1" thickBot="1">
      <c r="B31" s="200" t="s">
        <v>716</v>
      </c>
      <c r="C31" s="143">
        <v>1</v>
      </c>
      <c r="D31" s="140">
        <v>0</v>
      </c>
      <c r="E31" s="140">
        <v>1</v>
      </c>
      <c r="F31" s="148" t="s">
        <v>1123</v>
      </c>
      <c r="G31" s="139">
        <v>0</v>
      </c>
      <c r="H31" s="140">
        <v>0</v>
      </c>
      <c r="I31" s="140">
        <v>0</v>
      </c>
      <c r="J31" s="140">
        <v>0</v>
      </c>
      <c r="K31" s="140">
        <v>1</v>
      </c>
      <c r="L31" s="140">
        <v>0</v>
      </c>
      <c r="M31" s="140">
        <v>0</v>
      </c>
      <c r="N31" s="140">
        <v>0</v>
      </c>
      <c r="O31" s="142">
        <v>0</v>
      </c>
      <c r="P31" s="143">
        <v>0</v>
      </c>
      <c r="Q31" s="141">
        <v>0</v>
      </c>
      <c r="R31" s="139">
        <v>0</v>
      </c>
      <c r="S31" s="141">
        <v>0</v>
      </c>
    </row>
    <row r="33" spans="1:19">
      <c r="A33" s="39" t="s">
        <v>731</v>
      </c>
    </row>
    <row r="36" spans="1:19" ht="17.25" thickBot="1">
      <c r="C36" s="119"/>
      <c r="D36" s="119"/>
      <c r="E36" s="119"/>
      <c r="F36" s="119"/>
      <c r="G36" s="119"/>
      <c r="H36" s="119"/>
      <c r="I36" s="119"/>
      <c r="J36" s="119"/>
      <c r="K36" s="119"/>
      <c r="L36" s="119"/>
      <c r="M36" s="119"/>
      <c r="N36" s="119"/>
      <c r="O36" s="119"/>
      <c r="P36" s="119"/>
      <c r="S36" s="6" t="s">
        <v>24</v>
      </c>
    </row>
    <row r="37" spans="1:19" ht="18" customHeight="1">
      <c r="B37" s="628"/>
      <c r="C37" s="630" t="s">
        <v>570</v>
      </c>
      <c r="D37" s="631"/>
      <c r="E37" s="631"/>
      <c r="F37" s="632"/>
      <c r="G37" s="631" t="s">
        <v>426</v>
      </c>
      <c r="H37" s="631"/>
      <c r="I37" s="631"/>
      <c r="J37" s="631"/>
      <c r="K37" s="631"/>
      <c r="L37" s="631"/>
      <c r="M37" s="631"/>
      <c r="N37" s="631"/>
      <c r="O37" s="670" t="s">
        <v>730</v>
      </c>
      <c r="P37" s="630" t="s">
        <v>354</v>
      </c>
      <c r="Q37" s="632"/>
      <c r="R37" s="631" t="s">
        <v>355</v>
      </c>
      <c r="S37" s="632"/>
    </row>
    <row r="38" spans="1:19" ht="50.25" thickBot="1">
      <c r="B38" s="629"/>
      <c r="C38" s="125" t="s">
        <v>717</v>
      </c>
      <c r="D38" s="122" t="s">
        <v>718</v>
      </c>
      <c r="E38" s="122" t="s">
        <v>719</v>
      </c>
      <c r="F38" s="123" t="s">
        <v>1124</v>
      </c>
      <c r="G38" s="121" t="s">
        <v>720</v>
      </c>
      <c r="H38" s="122" t="s">
        <v>721</v>
      </c>
      <c r="I38" s="122" t="s">
        <v>722</v>
      </c>
      <c r="J38" s="122" t="s">
        <v>723</v>
      </c>
      <c r="K38" s="122" t="s">
        <v>724</v>
      </c>
      <c r="L38" s="122" t="s">
        <v>538</v>
      </c>
      <c r="M38" s="122" t="s">
        <v>725</v>
      </c>
      <c r="N38" s="124" t="s">
        <v>651</v>
      </c>
      <c r="O38" s="671"/>
      <c r="P38" s="125" t="s">
        <v>726</v>
      </c>
      <c r="Q38" s="123" t="s">
        <v>727</v>
      </c>
      <c r="R38" s="121" t="s">
        <v>728</v>
      </c>
      <c r="S38" s="123" t="s">
        <v>729</v>
      </c>
    </row>
    <row r="39" spans="1:19" ht="24" customHeight="1">
      <c r="B39" s="198" t="s">
        <v>732</v>
      </c>
      <c r="C39" s="131">
        <v>40</v>
      </c>
      <c r="D39" s="128">
        <v>19</v>
      </c>
      <c r="E39" s="128">
        <v>21</v>
      </c>
      <c r="F39" s="144" t="s">
        <v>1123</v>
      </c>
      <c r="G39" s="127">
        <v>9</v>
      </c>
      <c r="H39" s="128">
        <v>2</v>
      </c>
      <c r="I39" s="128">
        <v>8</v>
      </c>
      <c r="J39" s="128">
        <v>14</v>
      </c>
      <c r="K39" s="128">
        <v>5</v>
      </c>
      <c r="L39" s="128">
        <v>0</v>
      </c>
      <c r="M39" s="128">
        <v>1</v>
      </c>
      <c r="N39" s="128">
        <v>1</v>
      </c>
      <c r="O39" s="130">
        <v>6</v>
      </c>
      <c r="P39" s="131">
        <v>5</v>
      </c>
      <c r="Q39" s="129">
        <v>5</v>
      </c>
      <c r="R39" s="127">
        <v>10</v>
      </c>
      <c r="S39" s="129">
        <v>18</v>
      </c>
    </row>
    <row r="40" spans="1:19" ht="24" customHeight="1">
      <c r="B40" s="199" t="s">
        <v>733</v>
      </c>
      <c r="C40" s="137">
        <v>61</v>
      </c>
      <c r="D40" s="134">
        <v>32</v>
      </c>
      <c r="E40" s="134">
        <v>28</v>
      </c>
      <c r="F40" s="146" t="s">
        <v>1123</v>
      </c>
      <c r="G40" s="133">
        <v>21</v>
      </c>
      <c r="H40" s="134">
        <v>2</v>
      </c>
      <c r="I40" s="134">
        <v>9</v>
      </c>
      <c r="J40" s="134">
        <v>14</v>
      </c>
      <c r="K40" s="134">
        <v>8</v>
      </c>
      <c r="L40" s="134">
        <v>4</v>
      </c>
      <c r="M40" s="134">
        <v>1</v>
      </c>
      <c r="N40" s="134">
        <v>2</v>
      </c>
      <c r="O40" s="136">
        <v>10</v>
      </c>
      <c r="P40" s="137">
        <v>6</v>
      </c>
      <c r="Q40" s="135">
        <v>5</v>
      </c>
      <c r="R40" s="133">
        <v>20</v>
      </c>
      <c r="S40" s="135">
        <v>24</v>
      </c>
    </row>
    <row r="41" spans="1:19" ht="24" customHeight="1">
      <c r="B41" s="199" t="s">
        <v>734</v>
      </c>
      <c r="C41" s="137">
        <v>7</v>
      </c>
      <c r="D41" s="134">
        <v>3</v>
      </c>
      <c r="E41" s="134">
        <v>4</v>
      </c>
      <c r="F41" s="146" t="s">
        <v>1123</v>
      </c>
      <c r="G41" s="133">
        <v>1</v>
      </c>
      <c r="H41" s="134">
        <v>1</v>
      </c>
      <c r="I41" s="134">
        <v>2</v>
      </c>
      <c r="J41" s="134">
        <v>2</v>
      </c>
      <c r="K41" s="134">
        <v>0</v>
      </c>
      <c r="L41" s="134">
        <v>0</v>
      </c>
      <c r="M41" s="134">
        <v>1</v>
      </c>
      <c r="N41" s="134">
        <v>0</v>
      </c>
      <c r="O41" s="136">
        <v>2</v>
      </c>
      <c r="P41" s="137">
        <v>1</v>
      </c>
      <c r="Q41" s="135">
        <v>0</v>
      </c>
      <c r="R41" s="133">
        <v>2</v>
      </c>
      <c r="S41" s="135">
        <v>3</v>
      </c>
    </row>
    <row r="42" spans="1:19" ht="24" customHeight="1">
      <c r="B42" s="199" t="s">
        <v>735</v>
      </c>
      <c r="C42" s="137">
        <v>26</v>
      </c>
      <c r="D42" s="134">
        <v>10</v>
      </c>
      <c r="E42" s="134">
        <v>16</v>
      </c>
      <c r="F42" s="146" t="s">
        <v>1123</v>
      </c>
      <c r="G42" s="133">
        <v>8</v>
      </c>
      <c r="H42" s="134">
        <v>0</v>
      </c>
      <c r="I42" s="134">
        <v>5</v>
      </c>
      <c r="J42" s="134">
        <v>6</v>
      </c>
      <c r="K42" s="134">
        <v>6</v>
      </c>
      <c r="L42" s="134">
        <v>1</v>
      </c>
      <c r="M42" s="134">
        <v>0</v>
      </c>
      <c r="N42" s="134">
        <v>0</v>
      </c>
      <c r="O42" s="136">
        <v>3</v>
      </c>
      <c r="P42" s="137">
        <v>2</v>
      </c>
      <c r="Q42" s="135">
        <v>3</v>
      </c>
      <c r="R42" s="133">
        <v>6</v>
      </c>
      <c r="S42" s="135">
        <v>15</v>
      </c>
    </row>
    <row r="43" spans="1:19" ht="24" customHeight="1">
      <c r="B43" s="199" t="s">
        <v>736</v>
      </c>
      <c r="C43" s="137">
        <v>39</v>
      </c>
      <c r="D43" s="134">
        <v>16</v>
      </c>
      <c r="E43" s="134">
        <v>23</v>
      </c>
      <c r="F43" s="146" t="s">
        <v>1123</v>
      </c>
      <c r="G43" s="133">
        <v>9</v>
      </c>
      <c r="H43" s="134">
        <v>0</v>
      </c>
      <c r="I43" s="134">
        <v>3</v>
      </c>
      <c r="J43" s="134">
        <v>16</v>
      </c>
      <c r="K43" s="134">
        <v>2</v>
      </c>
      <c r="L43" s="134">
        <v>4</v>
      </c>
      <c r="M43" s="134">
        <v>2</v>
      </c>
      <c r="N43" s="134">
        <v>3</v>
      </c>
      <c r="O43" s="136">
        <v>4</v>
      </c>
      <c r="P43" s="137">
        <v>2</v>
      </c>
      <c r="Q43" s="135">
        <v>5</v>
      </c>
      <c r="R43" s="133">
        <v>11</v>
      </c>
      <c r="S43" s="135">
        <v>21</v>
      </c>
    </row>
    <row r="44" spans="1:19" ht="24" customHeight="1" thickBot="1">
      <c r="B44" s="200" t="s">
        <v>678</v>
      </c>
      <c r="C44" s="143">
        <v>22</v>
      </c>
      <c r="D44" s="140">
        <v>10</v>
      </c>
      <c r="E44" s="140">
        <v>11</v>
      </c>
      <c r="F44" s="148" t="s">
        <v>1123</v>
      </c>
      <c r="G44" s="139">
        <v>5</v>
      </c>
      <c r="H44" s="140">
        <v>1</v>
      </c>
      <c r="I44" s="140">
        <v>3</v>
      </c>
      <c r="J44" s="140">
        <v>6</v>
      </c>
      <c r="K44" s="140">
        <v>0</v>
      </c>
      <c r="L44" s="140">
        <v>6</v>
      </c>
      <c r="M44" s="140">
        <v>1</v>
      </c>
      <c r="N44" s="140">
        <v>0</v>
      </c>
      <c r="O44" s="142">
        <v>5</v>
      </c>
      <c r="P44" s="143">
        <v>2</v>
      </c>
      <c r="Q44" s="141">
        <v>4</v>
      </c>
      <c r="R44" s="139">
        <v>5</v>
      </c>
      <c r="S44" s="141">
        <v>11</v>
      </c>
    </row>
    <row r="45" spans="1:19">
      <c r="B45" s="213"/>
      <c r="C45" s="214"/>
      <c r="D45" s="214"/>
      <c r="E45" s="214"/>
      <c r="F45" s="214"/>
      <c r="G45" s="214"/>
      <c r="H45" s="214"/>
      <c r="I45" s="214"/>
      <c r="J45" s="214"/>
      <c r="K45" s="214"/>
      <c r="L45" s="214"/>
      <c r="M45" s="214"/>
      <c r="N45" s="214"/>
      <c r="O45" s="214"/>
      <c r="P45" s="214"/>
      <c r="Q45" s="214"/>
      <c r="R45" s="214"/>
      <c r="S45" s="214"/>
    </row>
    <row r="46" spans="1:19">
      <c r="B46" s="213"/>
      <c r="C46" s="214"/>
      <c r="D46" s="214"/>
      <c r="E46" s="214"/>
      <c r="F46" s="214"/>
      <c r="G46" s="214"/>
      <c r="H46" s="214"/>
      <c r="I46" s="214"/>
      <c r="J46" s="214"/>
      <c r="K46" s="214"/>
      <c r="L46" s="214"/>
      <c r="M46" s="214"/>
      <c r="N46" s="214"/>
      <c r="O46" s="214"/>
      <c r="P46" s="214"/>
      <c r="Q46" s="214"/>
      <c r="R46" s="214"/>
      <c r="S46" s="214"/>
    </row>
    <row r="47" spans="1:19">
      <c r="A47" s="39" t="s">
        <v>21</v>
      </c>
      <c r="B47" s="213"/>
      <c r="C47" s="214"/>
      <c r="D47" s="214"/>
      <c r="E47" s="214"/>
      <c r="F47" s="214"/>
      <c r="G47" s="214"/>
      <c r="H47" s="214"/>
      <c r="I47" s="214"/>
      <c r="J47" s="214"/>
      <c r="K47" s="214"/>
      <c r="L47" s="214"/>
      <c r="M47" s="214"/>
      <c r="N47" s="214"/>
      <c r="O47" s="214"/>
      <c r="P47" s="214"/>
      <c r="Q47" s="214"/>
      <c r="R47" s="214"/>
      <c r="S47" s="214"/>
    </row>
    <row r="48" spans="1:19">
      <c r="B48" s="215" t="s">
        <v>1101</v>
      </c>
      <c r="C48" s="214"/>
      <c r="D48" s="214"/>
      <c r="E48" s="214"/>
      <c r="F48" s="214"/>
      <c r="G48" s="214"/>
      <c r="H48" s="214"/>
      <c r="I48" s="214"/>
      <c r="J48" s="214"/>
      <c r="K48" s="214"/>
      <c r="L48" s="214"/>
      <c r="M48" s="214"/>
      <c r="N48" s="214"/>
      <c r="O48" s="214"/>
      <c r="P48" s="214"/>
      <c r="Q48" s="214"/>
      <c r="R48" s="214"/>
      <c r="S48" s="214"/>
    </row>
    <row r="49" spans="1:19">
      <c r="B49" s="215" t="s">
        <v>1102</v>
      </c>
      <c r="C49" s="214"/>
      <c r="D49" s="214"/>
      <c r="E49" s="214"/>
      <c r="F49" s="214"/>
      <c r="G49" s="214"/>
      <c r="H49" s="214"/>
      <c r="I49" s="214"/>
      <c r="J49" s="214"/>
      <c r="K49" s="214"/>
      <c r="L49" s="214"/>
      <c r="M49" s="214"/>
      <c r="N49" s="214"/>
      <c r="O49" s="214"/>
      <c r="P49" s="214"/>
      <c r="Q49" s="214"/>
      <c r="R49" s="214"/>
      <c r="S49" s="214"/>
    </row>
    <row r="50" spans="1:19">
      <c r="B50" s="215" t="s">
        <v>1103</v>
      </c>
      <c r="C50" s="214"/>
      <c r="D50" s="214"/>
      <c r="E50" s="214"/>
      <c r="F50" s="214"/>
      <c r="G50" s="214"/>
      <c r="H50" s="214"/>
      <c r="I50" s="214"/>
      <c r="J50" s="214"/>
      <c r="K50" s="214"/>
      <c r="L50" s="214"/>
      <c r="M50" s="214"/>
      <c r="N50" s="214"/>
      <c r="O50" s="214"/>
      <c r="P50" s="214"/>
      <c r="Q50" s="214"/>
      <c r="R50" s="214"/>
      <c r="S50" s="214"/>
    </row>
    <row r="51" spans="1:19">
      <c r="B51" s="215" t="s">
        <v>1104</v>
      </c>
      <c r="C51" s="214"/>
      <c r="D51" s="214"/>
      <c r="E51" s="214"/>
      <c r="F51" s="214"/>
      <c r="G51" s="214"/>
      <c r="H51" s="214"/>
      <c r="I51" s="214"/>
      <c r="J51" s="214"/>
      <c r="K51" s="214"/>
      <c r="L51" s="214"/>
      <c r="M51" s="214"/>
      <c r="N51" s="214"/>
      <c r="O51" s="214"/>
      <c r="P51" s="214"/>
      <c r="Q51" s="214"/>
      <c r="R51" s="214"/>
      <c r="S51" s="214"/>
    </row>
    <row r="52" spans="1:19">
      <c r="B52" s="215" t="s">
        <v>1105</v>
      </c>
      <c r="C52" s="214"/>
      <c r="D52" s="214"/>
      <c r="E52" s="214"/>
      <c r="F52" s="214"/>
      <c r="G52" s="214"/>
      <c r="H52" s="214"/>
      <c r="I52" s="214"/>
      <c r="J52" s="214"/>
      <c r="K52" s="214"/>
      <c r="L52" s="214"/>
      <c r="M52" s="214"/>
      <c r="N52" s="214"/>
      <c r="O52" s="214"/>
      <c r="P52" s="214"/>
      <c r="Q52" s="214"/>
      <c r="R52" s="214"/>
      <c r="S52" s="214"/>
    </row>
    <row r="53" spans="1:19">
      <c r="B53" s="215" t="s">
        <v>1106</v>
      </c>
      <c r="C53" s="214"/>
      <c r="D53" s="214"/>
      <c r="E53" s="214"/>
      <c r="F53" s="214"/>
      <c r="G53" s="214"/>
      <c r="H53" s="214"/>
      <c r="I53" s="214"/>
      <c r="J53" s="214"/>
      <c r="K53" s="214"/>
      <c r="L53" s="214"/>
      <c r="M53" s="214"/>
      <c r="N53" s="214"/>
      <c r="O53" s="214"/>
      <c r="P53" s="214"/>
      <c r="Q53" s="214"/>
      <c r="R53" s="214"/>
      <c r="S53" s="214"/>
    </row>
    <row r="54" spans="1:19">
      <c r="B54" s="215" t="s">
        <v>1107</v>
      </c>
      <c r="C54" s="214"/>
      <c r="D54" s="214"/>
      <c r="E54" s="214"/>
      <c r="F54" s="214"/>
      <c r="G54" s="214"/>
      <c r="H54" s="214"/>
      <c r="I54" s="214"/>
      <c r="J54" s="214"/>
      <c r="K54" s="214"/>
      <c r="L54" s="214"/>
      <c r="M54" s="214"/>
      <c r="N54" s="214"/>
      <c r="O54" s="214"/>
      <c r="P54" s="214"/>
      <c r="Q54" s="214"/>
      <c r="R54" s="214"/>
      <c r="S54" s="214"/>
    </row>
    <row r="55" spans="1:19">
      <c r="B55" s="215" t="s">
        <v>1108</v>
      </c>
      <c r="C55" s="214"/>
      <c r="D55" s="214"/>
      <c r="E55" s="214"/>
      <c r="F55" s="214"/>
      <c r="G55" s="214"/>
      <c r="H55" s="214"/>
      <c r="I55" s="214"/>
      <c r="J55" s="214"/>
      <c r="K55" s="214"/>
      <c r="L55" s="214"/>
      <c r="M55" s="214"/>
      <c r="N55" s="214"/>
      <c r="O55" s="214"/>
      <c r="P55" s="214"/>
      <c r="Q55" s="214"/>
      <c r="R55" s="214"/>
      <c r="S55" s="214"/>
    </row>
    <row r="58" spans="1:19">
      <c r="A58" s="39" t="s">
        <v>1110</v>
      </c>
    </row>
    <row r="61" spans="1:19" ht="17.25" thickBot="1">
      <c r="C61" s="119"/>
      <c r="D61" s="119"/>
      <c r="E61" s="119"/>
      <c r="F61" s="119"/>
      <c r="G61" s="119"/>
      <c r="H61" s="119"/>
      <c r="I61" s="119"/>
      <c r="J61" s="119"/>
      <c r="K61" s="119"/>
      <c r="L61" s="119"/>
      <c r="M61" s="119"/>
      <c r="N61" s="119"/>
      <c r="O61" s="119"/>
      <c r="P61" s="119"/>
      <c r="S61" s="6" t="s">
        <v>24</v>
      </c>
    </row>
    <row r="62" spans="1:19" ht="18" customHeight="1">
      <c r="B62" s="628"/>
      <c r="C62" s="630" t="s">
        <v>570</v>
      </c>
      <c r="D62" s="631"/>
      <c r="E62" s="631"/>
      <c r="F62" s="632"/>
      <c r="G62" s="631" t="s">
        <v>426</v>
      </c>
      <c r="H62" s="631"/>
      <c r="I62" s="631"/>
      <c r="J62" s="631"/>
      <c r="K62" s="631"/>
      <c r="L62" s="631"/>
      <c r="M62" s="631"/>
      <c r="N62" s="631"/>
      <c r="O62" s="670" t="s">
        <v>737</v>
      </c>
      <c r="P62" s="630" t="s">
        <v>354</v>
      </c>
      <c r="Q62" s="632"/>
      <c r="R62" s="631" t="s">
        <v>355</v>
      </c>
      <c r="S62" s="632"/>
    </row>
    <row r="63" spans="1:19" ht="50.25" thickBot="1">
      <c r="B63" s="629"/>
      <c r="C63" s="125" t="s">
        <v>738</v>
      </c>
      <c r="D63" s="122" t="s">
        <v>739</v>
      </c>
      <c r="E63" s="122" t="s">
        <v>740</v>
      </c>
      <c r="F63" s="123" t="s">
        <v>532</v>
      </c>
      <c r="G63" s="121" t="s">
        <v>741</v>
      </c>
      <c r="H63" s="122" t="s">
        <v>721</v>
      </c>
      <c r="I63" s="122" t="s">
        <v>742</v>
      </c>
      <c r="J63" s="122" t="s">
        <v>743</v>
      </c>
      <c r="K63" s="122" t="s">
        <v>744</v>
      </c>
      <c r="L63" s="122" t="s">
        <v>745</v>
      </c>
      <c r="M63" s="122" t="s">
        <v>539</v>
      </c>
      <c r="N63" s="124" t="s">
        <v>746</v>
      </c>
      <c r="O63" s="671"/>
      <c r="P63" s="125" t="s">
        <v>747</v>
      </c>
      <c r="Q63" s="123" t="s">
        <v>727</v>
      </c>
      <c r="R63" s="121" t="s">
        <v>748</v>
      </c>
      <c r="S63" s="123" t="s">
        <v>749</v>
      </c>
    </row>
    <row r="64" spans="1:19" ht="24" customHeight="1">
      <c r="B64" s="198" t="s">
        <v>750</v>
      </c>
      <c r="C64" s="131">
        <v>26</v>
      </c>
      <c r="D64" s="128">
        <v>16</v>
      </c>
      <c r="E64" s="128">
        <v>10</v>
      </c>
      <c r="F64" s="129">
        <v>0</v>
      </c>
      <c r="G64" s="127">
        <v>10</v>
      </c>
      <c r="H64" s="128">
        <v>3</v>
      </c>
      <c r="I64" s="128">
        <v>2</v>
      </c>
      <c r="J64" s="128">
        <v>6</v>
      </c>
      <c r="K64" s="128">
        <v>3</v>
      </c>
      <c r="L64" s="128">
        <v>2</v>
      </c>
      <c r="M64" s="128">
        <v>0</v>
      </c>
      <c r="N64" s="128">
        <v>0</v>
      </c>
      <c r="O64" s="130">
        <v>10</v>
      </c>
      <c r="P64" s="131">
        <v>3</v>
      </c>
      <c r="Q64" s="129">
        <v>5</v>
      </c>
      <c r="R64" s="127">
        <v>8</v>
      </c>
      <c r="S64" s="129">
        <v>12</v>
      </c>
    </row>
    <row r="65" spans="1:19" ht="24" customHeight="1">
      <c r="B65" s="199" t="s">
        <v>751</v>
      </c>
      <c r="C65" s="137">
        <v>5</v>
      </c>
      <c r="D65" s="134">
        <v>3</v>
      </c>
      <c r="E65" s="134">
        <v>2</v>
      </c>
      <c r="F65" s="135">
        <v>0</v>
      </c>
      <c r="G65" s="133">
        <v>2</v>
      </c>
      <c r="H65" s="134">
        <v>0</v>
      </c>
      <c r="I65" s="134">
        <v>2</v>
      </c>
      <c r="J65" s="134">
        <v>0</v>
      </c>
      <c r="K65" s="134">
        <v>0</v>
      </c>
      <c r="L65" s="134">
        <v>1</v>
      </c>
      <c r="M65" s="134">
        <v>0</v>
      </c>
      <c r="N65" s="134">
        <v>0</v>
      </c>
      <c r="O65" s="136">
        <v>2</v>
      </c>
      <c r="P65" s="137">
        <v>0</v>
      </c>
      <c r="Q65" s="135">
        <v>0</v>
      </c>
      <c r="R65" s="133">
        <v>2</v>
      </c>
      <c r="S65" s="135">
        <v>2</v>
      </c>
    </row>
    <row r="66" spans="1:19" ht="24" customHeight="1">
      <c r="B66" s="199" t="s">
        <v>752</v>
      </c>
      <c r="C66" s="137">
        <v>34</v>
      </c>
      <c r="D66" s="134">
        <v>18</v>
      </c>
      <c r="E66" s="134">
        <v>14</v>
      </c>
      <c r="F66" s="135">
        <v>2</v>
      </c>
      <c r="G66" s="133">
        <v>9</v>
      </c>
      <c r="H66" s="134">
        <v>1</v>
      </c>
      <c r="I66" s="134">
        <v>1</v>
      </c>
      <c r="J66" s="134">
        <v>5</v>
      </c>
      <c r="K66" s="134">
        <v>5</v>
      </c>
      <c r="L66" s="134">
        <v>4</v>
      </c>
      <c r="M66" s="134">
        <v>3</v>
      </c>
      <c r="N66" s="134">
        <v>6</v>
      </c>
      <c r="O66" s="136">
        <v>5</v>
      </c>
      <c r="P66" s="137">
        <v>0</v>
      </c>
      <c r="Q66" s="135">
        <v>11</v>
      </c>
      <c r="R66" s="133">
        <v>6</v>
      </c>
      <c r="S66" s="135">
        <v>21</v>
      </c>
    </row>
    <row r="67" spans="1:19" ht="24" customHeight="1">
      <c r="B67" s="199" t="s">
        <v>753</v>
      </c>
      <c r="C67" s="137">
        <v>5</v>
      </c>
      <c r="D67" s="134">
        <v>3</v>
      </c>
      <c r="E67" s="134">
        <v>2</v>
      </c>
      <c r="F67" s="135">
        <v>0</v>
      </c>
      <c r="G67" s="133">
        <v>1</v>
      </c>
      <c r="H67" s="134">
        <v>0</v>
      </c>
      <c r="I67" s="134">
        <v>1</v>
      </c>
      <c r="J67" s="134">
        <v>0</v>
      </c>
      <c r="K67" s="134">
        <v>1</v>
      </c>
      <c r="L67" s="134">
        <v>0</v>
      </c>
      <c r="M67" s="134">
        <v>0</v>
      </c>
      <c r="N67" s="134">
        <v>2</v>
      </c>
      <c r="O67" s="136">
        <v>0</v>
      </c>
      <c r="P67" s="137">
        <v>0</v>
      </c>
      <c r="Q67" s="135">
        <v>1</v>
      </c>
      <c r="R67" s="133">
        <v>2</v>
      </c>
      <c r="S67" s="135">
        <v>1</v>
      </c>
    </row>
    <row r="68" spans="1:19" ht="24" customHeight="1" thickBot="1">
      <c r="B68" s="200" t="s">
        <v>678</v>
      </c>
      <c r="C68" s="143">
        <v>8</v>
      </c>
      <c r="D68" s="140">
        <v>5</v>
      </c>
      <c r="E68" s="140">
        <v>2</v>
      </c>
      <c r="F68" s="141">
        <v>1</v>
      </c>
      <c r="G68" s="139">
        <v>4</v>
      </c>
      <c r="H68" s="140">
        <v>0</v>
      </c>
      <c r="I68" s="140">
        <v>2</v>
      </c>
      <c r="J68" s="140">
        <v>0</v>
      </c>
      <c r="K68" s="140">
        <v>0</v>
      </c>
      <c r="L68" s="140">
        <v>1</v>
      </c>
      <c r="M68" s="140">
        <v>0</v>
      </c>
      <c r="N68" s="140">
        <v>1</v>
      </c>
      <c r="O68" s="142">
        <v>2</v>
      </c>
      <c r="P68" s="143">
        <v>1</v>
      </c>
      <c r="Q68" s="141">
        <v>2</v>
      </c>
      <c r="R68" s="139">
        <v>3</v>
      </c>
      <c r="S68" s="141">
        <v>3</v>
      </c>
    </row>
    <row r="71" spans="1:19">
      <c r="A71" s="39" t="s">
        <v>21</v>
      </c>
    </row>
    <row r="72" spans="1:19">
      <c r="B72" s="39" t="s">
        <v>754</v>
      </c>
    </row>
    <row r="73" spans="1:19">
      <c r="B73" s="39" t="s">
        <v>755</v>
      </c>
    </row>
    <row r="74" spans="1:19">
      <c r="B74" s="39" t="s">
        <v>756</v>
      </c>
    </row>
    <row r="75" spans="1:19">
      <c r="B75" s="39" t="s">
        <v>757</v>
      </c>
    </row>
    <row r="76" spans="1:19">
      <c r="B76" s="39" t="s">
        <v>758</v>
      </c>
    </row>
    <row r="77" spans="1:19">
      <c r="B77" s="39" t="s">
        <v>759</v>
      </c>
    </row>
    <row r="78" spans="1:19">
      <c r="B78" s="39" t="s">
        <v>760</v>
      </c>
    </row>
    <row r="79" spans="1:19">
      <c r="B79" s="39" t="s">
        <v>761</v>
      </c>
    </row>
    <row r="80" spans="1:19">
      <c r="B80" s="39" t="s">
        <v>762</v>
      </c>
    </row>
    <row r="81" spans="2:2">
      <c r="B81" s="39" t="s">
        <v>763</v>
      </c>
    </row>
    <row r="82" spans="2:2">
      <c r="B82" s="39" t="s">
        <v>764</v>
      </c>
    </row>
    <row r="83" spans="2:2">
      <c r="B83" s="39" t="s">
        <v>765</v>
      </c>
    </row>
    <row r="84" spans="2:2">
      <c r="B84" s="39" t="s">
        <v>766</v>
      </c>
    </row>
    <row r="85" spans="2:2">
      <c r="B85" s="39" t="s">
        <v>767</v>
      </c>
    </row>
    <row r="86" spans="2:2">
      <c r="B86" s="39" t="s">
        <v>768</v>
      </c>
    </row>
    <row r="87" spans="2:2">
      <c r="B87" s="39" t="s">
        <v>769</v>
      </c>
    </row>
    <row r="88" spans="2:2">
      <c r="B88" s="39" t="s">
        <v>757</v>
      </c>
    </row>
    <row r="89" spans="2:2">
      <c r="B89" s="39" t="s">
        <v>755</v>
      </c>
    </row>
  </sheetData>
  <mergeCells count="30">
    <mergeCell ref="R6:S6"/>
    <mergeCell ref="B6:B7"/>
    <mergeCell ref="C6:F6"/>
    <mergeCell ref="G6:N6"/>
    <mergeCell ref="O6:O7"/>
    <mergeCell ref="P6:Q6"/>
    <mergeCell ref="O17:O18"/>
    <mergeCell ref="P17:Q17"/>
    <mergeCell ref="R17:S17"/>
    <mergeCell ref="B17:B18"/>
    <mergeCell ref="C17:F17"/>
    <mergeCell ref="G17:N17"/>
    <mergeCell ref="O26:O27"/>
    <mergeCell ref="P26:Q26"/>
    <mergeCell ref="R26:S26"/>
    <mergeCell ref="B26:B27"/>
    <mergeCell ref="C26:F26"/>
    <mergeCell ref="G26:N26"/>
    <mergeCell ref="R37:S37"/>
    <mergeCell ref="B62:B63"/>
    <mergeCell ref="C62:F62"/>
    <mergeCell ref="G62:N62"/>
    <mergeCell ref="O62:O63"/>
    <mergeCell ref="P62:Q62"/>
    <mergeCell ref="R62:S62"/>
    <mergeCell ref="B37:B38"/>
    <mergeCell ref="C37:F37"/>
    <mergeCell ref="G37:N37"/>
    <mergeCell ref="O37:O38"/>
    <mergeCell ref="P37:Q37"/>
  </mergeCells>
  <phoneticPr fontId="2"/>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3860A-83DB-45AD-A24E-E412426D582B}">
  <dimension ref="A1:X8"/>
  <sheetViews>
    <sheetView zoomScale="70" zoomScaleNormal="70" workbookViewId="0">
      <selection activeCell="A4" sqref="A4"/>
    </sheetView>
  </sheetViews>
  <sheetFormatPr defaultColWidth="8.625" defaultRowHeight="16.5"/>
  <cols>
    <col min="1" max="1" width="2.625" style="5" customWidth="1"/>
    <col min="2" max="2" width="24.625" style="5" customWidth="1"/>
    <col min="3" max="24" width="10.125" style="5" customWidth="1"/>
    <col min="25" max="16384" width="8.625" style="5"/>
  </cols>
  <sheetData>
    <row r="1" spans="1:24">
      <c r="A1" s="5" t="s">
        <v>39</v>
      </c>
    </row>
    <row r="4" spans="1:24">
      <c r="A4" s="5" t="s">
        <v>1111</v>
      </c>
    </row>
    <row r="5" spans="1:24" ht="17.25" thickBot="1">
      <c r="X5" s="6" t="s">
        <v>24</v>
      </c>
    </row>
    <row r="6" spans="1:24" ht="50.25" thickBot="1">
      <c r="B6" s="201"/>
      <c r="C6" s="202" t="s">
        <v>770</v>
      </c>
      <c r="D6" s="203" t="s">
        <v>777</v>
      </c>
      <c r="E6" s="203" t="s">
        <v>771</v>
      </c>
      <c r="F6" s="203" t="s">
        <v>38</v>
      </c>
      <c r="G6" s="203" t="s">
        <v>772</v>
      </c>
      <c r="H6" s="203" t="s">
        <v>778</v>
      </c>
      <c r="I6" s="203" t="s">
        <v>779</v>
      </c>
      <c r="J6" s="203" t="s">
        <v>780</v>
      </c>
      <c r="K6" s="203" t="s">
        <v>82</v>
      </c>
      <c r="L6" s="203" t="s">
        <v>781</v>
      </c>
      <c r="M6" s="203" t="s">
        <v>782</v>
      </c>
      <c r="N6" s="203" t="s">
        <v>783</v>
      </c>
      <c r="O6" s="203" t="s">
        <v>784</v>
      </c>
      <c r="P6" s="203" t="s">
        <v>785</v>
      </c>
      <c r="Q6" s="203" t="s">
        <v>773</v>
      </c>
      <c r="R6" s="203" t="s">
        <v>774</v>
      </c>
      <c r="S6" s="203" t="s">
        <v>786</v>
      </c>
      <c r="T6" s="203" t="s">
        <v>91</v>
      </c>
      <c r="U6" s="204" t="s">
        <v>92</v>
      </c>
      <c r="V6" s="204" t="s">
        <v>430</v>
      </c>
      <c r="W6" s="204" t="s">
        <v>422</v>
      </c>
      <c r="X6" s="205" t="s">
        <v>74</v>
      </c>
    </row>
    <row r="7" spans="1:24" ht="33">
      <c r="B7" s="206" t="s">
        <v>775</v>
      </c>
      <c r="C7" s="127">
        <v>6</v>
      </c>
      <c r="D7" s="128">
        <v>8</v>
      </c>
      <c r="E7" s="128">
        <v>18</v>
      </c>
      <c r="F7" s="128">
        <v>15</v>
      </c>
      <c r="G7" s="128">
        <v>14</v>
      </c>
      <c r="H7" s="128">
        <v>14</v>
      </c>
      <c r="I7" s="128">
        <v>7</v>
      </c>
      <c r="J7" s="128">
        <v>9</v>
      </c>
      <c r="K7" s="128">
        <v>5</v>
      </c>
      <c r="L7" s="128">
        <v>1</v>
      </c>
      <c r="M7" s="128">
        <v>3</v>
      </c>
      <c r="N7" s="128">
        <v>6</v>
      </c>
      <c r="O7" s="128">
        <v>9</v>
      </c>
      <c r="P7" s="128">
        <v>11</v>
      </c>
      <c r="Q7" s="128">
        <v>6</v>
      </c>
      <c r="R7" s="128">
        <v>0</v>
      </c>
      <c r="S7" s="128">
        <v>3</v>
      </c>
      <c r="T7" s="128">
        <v>6</v>
      </c>
      <c r="U7" s="207">
        <v>1</v>
      </c>
      <c r="V7" s="207">
        <v>1</v>
      </c>
      <c r="W7" s="207">
        <v>12</v>
      </c>
      <c r="X7" s="208">
        <v>0</v>
      </c>
    </row>
    <row r="8" spans="1:24" ht="36" customHeight="1" thickBot="1">
      <c r="B8" s="209" t="s">
        <v>776</v>
      </c>
      <c r="C8" s="139">
        <v>14</v>
      </c>
      <c r="D8" s="140">
        <v>14</v>
      </c>
      <c r="E8" s="140">
        <v>30</v>
      </c>
      <c r="F8" s="140">
        <v>24</v>
      </c>
      <c r="G8" s="140">
        <v>23</v>
      </c>
      <c r="H8" s="140">
        <v>15</v>
      </c>
      <c r="I8" s="140">
        <v>8</v>
      </c>
      <c r="J8" s="140">
        <v>12</v>
      </c>
      <c r="K8" s="140">
        <v>10</v>
      </c>
      <c r="L8" s="140">
        <v>1</v>
      </c>
      <c r="M8" s="140">
        <v>4</v>
      </c>
      <c r="N8" s="140">
        <v>12</v>
      </c>
      <c r="O8" s="140">
        <v>18</v>
      </c>
      <c r="P8" s="140">
        <v>16</v>
      </c>
      <c r="Q8" s="140">
        <v>7</v>
      </c>
      <c r="R8" s="140">
        <v>2</v>
      </c>
      <c r="S8" s="140">
        <v>5</v>
      </c>
      <c r="T8" s="140">
        <v>13</v>
      </c>
      <c r="U8" s="210">
        <v>3</v>
      </c>
      <c r="V8" s="210">
        <v>2</v>
      </c>
      <c r="W8" s="210">
        <v>11</v>
      </c>
      <c r="X8" s="211">
        <v>1</v>
      </c>
    </row>
  </sheetData>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0399-B5C8-4461-A83F-8A489DED8EA2}">
  <dimension ref="A1:T104"/>
  <sheetViews>
    <sheetView topLeftCell="A4" zoomScale="55" zoomScaleNormal="55" workbookViewId="0">
      <selection activeCell="M55" sqref="M55"/>
    </sheetView>
  </sheetViews>
  <sheetFormatPr defaultColWidth="8.625" defaultRowHeight="16.5"/>
  <cols>
    <col min="1" max="1" width="2.625" style="39" customWidth="1"/>
    <col min="2" max="2" width="28.625" style="39" customWidth="1"/>
    <col min="3" max="19" width="10.125" style="39" customWidth="1"/>
    <col min="20" max="16384" width="8.625" style="39"/>
  </cols>
  <sheetData>
    <row r="1" spans="1:19">
      <c r="A1" s="39" t="s">
        <v>787</v>
      </c>
    </row>
    <row r="2" spans="1:19">
      <c r="A2" s="39" t="s">
        <v>788</v>
      </c>
    </row>
    <row r="5" spans="1:19" ht="17.25" thickBot="1">
      <c r="C5" s="119"/>
      <c r="D5" s="119"/>
      <c r="E5" s="119"/>
      <c r="F5" s="119"/>
      <c r="G5" s="119"/>
      <c r="H5" s="119"/>
      <c r="I5" s="119"/>
      <c r="J5" s="119"/>
      <c r="K5" s="119"/>
      <c r="L5" s="119"/>
      <c r="M5" s="119"/>
      <c r="N5" s="119"/>
      <c r="O5" s="119"/>
      <c r="P5" s="119"/>
      <c r="S5" s="6" t="s">
        <v>24</v>
      </c>
    </row>
    <row r="6" spans="1:19" ht="18" customHeight="1">
      <c r="B6" s="628"/>
      <c r="C6" s="630" t="s">
        <v>570</v>
      </c>
      <c r="D6" s="631"/>
      <c r="E6" s="631"/>
      <c r="F6" s="632"/>
      <c r="G6" s="631" t="s">
        <v>426</v>
      </c>
      <c r="H6" s="631"/>
      <c r="I6" s="631"/>
      <c r="J6" s="631"/>
      <c r="K6" s="631"/>
      <c r="L6" s="631"/>
      <c r="M6" s="631"/>
      <c r="N6" s="631"/>
      <c r="O6" s="670" t="s">
        <v>1270</v>
      </c>
      <c r="P6" s="630" t="s">
        <v>354</v>
      </c>
      <c r="Q6" s="632"/>
      <c r="R6" s="631" t="s">
        <v>355</v>
      </c>
      <c r="S6" s="632"/>
    </row>
    <row r="7" spans="1:19" ht="50.25" thickBot="1">
      <c r="B7" s="629"/>
      <c r="C7" s="120" t="s">
        <v>1267</v>
      </c>
      <c r="D7" s="121" t="s">
        <v>1268</v>
      </c>
      <c r="E7" s="122" t="s">
        <v>801</v>
      </c>
      <c r="F7" s="123" t="s">
        <v>587</v>
      </c>
      <c r="G7" s="121" t="s">
        <v>1269</v>
      </c>
      <c r="H7" s="122" t="s">
        <v>803</v>
      </c>
      <c r="I7" s="122" t="s">
        <v>804</v>
      </c>
      <c r="J7" s="122" t="s">
        <v>805</v>
      </c>
      <c r="K7" s="122" t="s">
        <v>806</v>
      </c>
      <c r="L7" s="122" t="s">
        <v>654</v>
      </c>
      <c r="M7" s="122" t="s">
        <v>807</v>
      </c>
      <c r="N7" s="124" t="s">
        <v>746</v>
      </c>
      <c r="O7" s="671"/>
      <c r="P7" s="125" t="s">
        <v>795</v>
      </c>
      <c r="Q7" s="123" t="s">
        <v>1271</v>
      </c>
      <c r="R7" s="121" t="s">
        <v>1272</v>
      </c>
      <c r="S7" s="123" t="s">
        <v>1273</v>
      </c>
    </row>
    <row r="8" spans="1:19" ht="24" customHeight="1">
      <c r="B8" s="198" t="s">
        <v>789</v>
      </c>
      <c r="C8" s="126">
        <v>53</v>
      </c>
      <c r="D8" s="127">
        <v>27</v>
      </c>
      <c r="E8" s="128">
        <v>26</v>
      </c>
      <c r="F8" s="129">
        <v>0</v>
      </c>
      <c r="G8" s="127">
        <v>16</v>
      </c>
      <c r="H8" s="128">
        <v>3</v>
      </c>
      <c r="I8" s="128">
        <v>9</v>
      </c>
      <c r="J8" s="128">
        <v>16</v>
      </c>
      <c r="K8" s="128">
        <v>4</v>
      </c>
      <c r="L8" s="128">
        <v>3</v>
      </c>
      <c r="M8" s="128">
        <v>2</v>
      </c>
      <c r="N8" s="128">
        <v>0</v>
      </c>
      <c r="O8" s="130">
        <v>12</v>
      </c>
      <c r="P8" s="131">
        <v>7</v>
      </c>
      <c r="Q8" s="129">
        <v>10</v>
      </c>
      <c r="R8" s="127">
        <v>16</v>
      </c>
      <c r="S8" s="129">
        <v>22</v>
      </c>
    </row>
    <row r="9" spans="1:19" ht="24" customHeight="1">
      <c r="B9" s="199" t="s">
        <v>790</v>
      </c>
      <c r="C9" s="132">
        <v>34</v>
      </c>
      <c r="D9" s="133">
        <v>10</v>
      </c>
      <c r="E9" s="134">
        <v>24</v>
      </c>
      <c r="F9" s="135">
        <v>0</v>
      </c>
      <c r="G9" s="133">
        <v>7</v>
      </c>
      <c r="H9" s="134">
        <v>1</v>
      </c>
      <c r="I9" s="134">
        <v>5</v>
      </c>
      <c r="J9" s="134">
        <v>8</v>
      </c>
      <c r="K9" s="134">
        <v>11</v>
      </c>
      <c r="L9" s="134">
        <v>1</v>
      </c>
      <c r="M9" s="134">
        <v>1</v>
      </c>
      <c r="N9" s="134">
        <v>0</v>
      </c>
      <c r="O9" s="136">
        <v>4</v>
      </c>
      <c r="P9" s="137">
        <v>3</v>
      </c>
      <c r="Q9" s="135">
        <v>1</v>
      </c>
      <c r="R9" s="133">
        <v>9</v>
      </c>
      <c r="S9" s="135">
        <v>12</v>
      </c>
    </row>
    <row r="10" spans="1:19" ht="24" customHeight="1">
      <c r="B10" s="199" t="s">
        <v>791</v>
      </c>
      <c r="C10" s="132">
        <v>12</v>
      </c>
      <c r="D10" s="133">
        <v>6</v>
      </c>
      <c r="E10" s="134">
        <v>6</v>
      </c>
      <c r="F10" s="135">
        <v>0</v>
      </c>
      <c r="G10" s="133">
        <v>3</v>
      </c>
      <c r="H10" s="134">
        <v>1</v>
      </c>
      <c r="I10" s="134">
        <v>1</v>
      </c>
      <c r="J10" s="134">
        <v>4</v>
      </c>
      <c r="K10" s="134">
        <v>2</v>
      </c>
      <c r="L10" s="134">
        <v>1</v>
      </c>
      <c r="M10" s="134">
        <v>0</v>
      </c>
      <c r="N10" s="134">
        <v>0</v>
      </c>
      <c r="O10" s="136">
        <v>3</v>
      </c>
      <c r="P10" s="137">
        <v>1</v>
      </c>
      <c r="Q10" s="135">
        <v>0</v>
      </c>
      <c r="R10" s="133">
        <v>3</v>
      </c>
      <c r="S10" s="135">
        <v>2</v>
      </c>
    </row>
    <row r="11" spans="1:19" ht="24" customHeight="1" thickBot="1">
      <c r="B11" s="200" t="s">
        <v>792</v>
      </c>
      <c r="C11" s="138">
        <v>91</v>
      </c>
      <c r="D11" s="139">
        <v>50</v>
      </c>
      <c r="E11" s="140">
        <v>37</v>
      </c>
      <c r="F11" s="141">
        <v>4</v>
      </c>
      <c r="G11" s="139">
        <v>29</v>
      </c>
      <c r="H11" s="140">
        <v>4</v>
      </c>
      <c r="I11" s="140">
        <v>7</v>
      </c>
      <c r="J11" s="140">
        <v>18</v>
      </c>
      <c r="K11" s="140">
        <v>6</v>
      </c>
      <c r="L11" s="140">
        <v>14</v>
      </c>
      <c r="M11" s="140">
        <v>4</v>
      </c>
      <c r="N11" s="140">
        <v>9</v>
      </c>
      <c r="O11" s="142">
        <v>17</v>
      </c>
      <c r="P11" s="143">
        <v>7</v>
      </c>
      <c r="Q11" s="141">
        <v>23</v>
      </c>
      <c r="R11" s="139">
        <v>23</v>
      </c>
      <c r="S11" s="141">
        <v>52</v>
      </c>
    </row>
    <row r="13" spans="1:19">
      <c r="A13" s="39" t="s">
        <v>793</v>
      </c>
    </row>
    <row r="16" spans="1:19" ht="17.25" thickBot="1">
      <c r="C16" s="119"/>
      <c r="D16" s="119"/>
      <c r="E16" s="119"/>
      <c r="F16" s="119"/>
      <c r="G16" s="119"/>
      <c r="H16" s="119"/>
      <c r="I16" s="119"/>
      <c r="J16" s="119"/>
      <c r="K16" s="119"/>
      <c r="L16" s="119"/>
      <c r="M16" s="119"/>
      <c r="N16" s="119"/>
      <c r="O16" s="119"/>
      <c r="P16" s="119"/>
      <c r="S16" s="6" t="s">
        <v>24</v>
      </c>
    </row>
    <row r="17" spans="1:19" ht="18" customHeight="1">
      <c r="B17" s="628"/>
      <c r="C17" s="630" t="s">
        <v>570</v>
      </c>
      <c r="D17" s="631"/>
      <c r="E17" s="631"/>
      <c r="F17" s="632"/>
      <c r="G17" s="631" t="s">
        <v>426</v>
      </c>
      <c r="H17" s="631"/>
      <c r="I17" s="631"/>
      <c r="J17" s="631"/>
      <c r="K17" s="631"/>
      <c r="L17" s="631"/>
      <c r="M17" s="631"/>
      <c r="N17" s="631"/>
      <c r="O17" s="670" t="s">
        <v>794</v>
      </c>
      <c r="P17" s="630" t="s">
        <v>354</v>
      </c>
      <c r="Q17" s="632"/>
      <c r="R17" s="631" t="s">
        <v>355</v>
      </c>
      <c r="S17" s="632"/>
    </row>
    <row r="18" spans="1:19" ht="50.25" thickBot="1">
      <c r="B18" s="629"/>
      <c r="C18" s="120" t="s">
        <v>799</v>
      </c>
      <c r="D18" s="121" t="s">
        <v>800</v>
      </c>
      <c r="E18" s="122" t="s">
        <v>801</v>
      </c>
      <c r="F18" s="123" t="s">
        <v>587</v>
      </c>
      <c r="G18" s="121" t="s">
        <v>802</v>
      </c>
      <c r="H18" s="122" t="s">
        <v>803</v>
      </c>
      <c r="I18" s="122" t="s">
        <v>804</v>
      </c>
      <c r="J18" s="122" t="s">
        <v>805</v>
      </c>
      <c r="K18" s="122" t="s">
        <v>806</v>
      </c>
      <c r="L18" s="122" t="s">
        <v>654</v>
      </c>
      <c r="M18" s="122" t="s">
        <v>807</v>
      </c>
      <c r="N18" s="124" t="s">
        <v>494</v>
      </c>
      <c r="O18" s="671"/>
      <c r="P18" s="125" t="s">
        <v>795</v>
      </c>
      <c r="Q18" s="123" t="s">
        <v>796</v>
      </c>
      <c r="R18" s="121" t="s">
        <v>797</v>
      </c>
      <c r="S18" s="123" t="s">
        <v>798</v>
      </c>
    </row>
    <row r="19" spans="1:19" ht="24" customHeight="1">
      <c r="B19" s="198" t="s">
        <v>808</v>
      </c>
      <c r="C19" s="126">
        <v>52</v>
      </c>
      <c r="D19" s="127">
        <v>20</v>
      </c>
      <c r="E19" s="128">
        <v>31</v>
      </c>
      <c r="F19" s="129">
        <v>1</v>
      </c>
      <c r="G19" s="127">
        <v>11</v>
      </c>
      <c r="H19" s="128">
        <v>2</v>
      </c>
      <c r="I19" s="128">
        <v>9</v>
      </c>
      <c r="J19" s="128">
        <v>13</v>
      </c>
      <c r="K19" s="128">
        <v>8</v>
      </c>
      <c r="L19" s="128">
        <v>2</v>
      </c>
      <c r="M19" s="128">
        <v>4</v>
      </c>
      <c r="N19" s="128">
        <v>3</v>
      </c>
      <c r="O19" s="130">
        <v>6</v>
      </c>
      <c r="P19" s="131">
        <v>3</v>
      </c>
      <c r="Q19" s="129">
        <v>11</v>
      </c>
      <c r="R19" s="127">
        <v>19</v>
      </c>
      <c r="S19" s="129">
        <v>19</v>
      </c>
    </row>
    <row r="20" spans="1:19" ht="24" customHeight="1">
      <c r="B20" s="199" t="s">
        <v>809</v>
      </c>
      <c r="C20" s="132">
        <v>66</v>
      </c>
      <c r="D20" s="133">
        <v>36</v>
      </c>
      <c r="E20" s="134">
        <v>28</v>
      </c>
      <c r="F20" s="135">
        <v>2</v>
      </c>
      <c r="G20" s="133">
        <v>20</v>
      </c>
      <c r="H20" s="134">
        <v>3</v>
      </c>
      <c r="I20" s="134">
        <v>8</v>
      </c>
      <c r="J20" s="134">
        <v>16</v>
      </c>
      <c r="K20" s="134">
        <v>5</v>
      </c>
      <c r="L20" s="134">
        <v>8</v>
      </c>
      <c r="M20" s="134">
        <v>2</v>
      </c>
      <c r="N20" s="134">
        <v>4</v>
      </c>
      <c r="O20" s="136">
        <v>18</v>
      </c>
      <c r="P20" s="137">
        <v>8</v>
      </c>
      <c r="Q20" s="135">
        <v>14</v>
      </c>
      <c r="R20" s="133">
        <v>14</v>
      </c>
      <c r="S20" s="135">
        <v>34</v>
      </c>
    </row>
    <row r="21" spans="1:19" ht="24" customHeight="1">
      <c r="B21" s="199" t="s">
        <v>810</v>
      </c>
      <c r="C21" s="132">
        <v>48</v>
      </c>
      <c r="D21" s="133">
        <v>28</v>
      </c>
      <c r="E21" s="134">
        <v>19</v>
      </c>
      <c r="F21" s="135">
        <v>1</v>
      </c>
      <c r="G21" s="133">
        <v>18</v>
      </c>
      <c r="H21" s="134">
        <v>2</v>
      </c>
      <c r="I21" s="134">
        <v>2</v>
      </c>
      <c r="J21" s="134">
        <v>12</v>
      </c>
      <c r="K21" s="134">
        <v>4</v>
      </c>
      <c r="L21" s="134">
        <v>7</v>
      </c>
      <c r="M21" s="134">
        <v>0</v>
      </c>
      <c r="N21" s="134">
        <v>3</v>
      </c>
      <c r="O21" s="136">
        <v>7</v>
      </c>
      <c r="P21" s="137">
        <v>3</v>
      </c>
      <c r="Q21" s="135">
        <v>8</v>
      </c>
      <c r="R21" s="133">
        <v>11</v>
      </c>
      <c r="S21" s="135">
        <v>30</v>
      </c>
    </row>
    <row r="22" spans="1:19" ht="24" customHeight="1" thickBot="1">
      <c r="B22" s="200" t="s">
        <v>678</v>
      </c>
      <c r="C22" s="138">
        <v>0</v>
      </c>
      <c r="D22" s="139">
        <v>0</v>
      </c>
      <c r="E22" s="140">
        <v>0</v>
      </c>
      <c r="F22" s="141">
        <v>0</v>
      </c>
      <c r="G22" s="139">
        <v>0</v>
      </c>
      <c r="H22" s="140">
        <v>0</v>
      </c>
      <c r="I22" s="140">
        <v>0</v>
      </c>
      <c r="J22" s="140">
        <v>0</v>
      </c>
      <c r="K22" s="140">
        <v>0</v>
      </c>
      <c r="L22" s="140">
        <v>0</v>
      </c>
      <c r="M22" s="140">
        <v>0</v>
      </c>
      <c r="N22" s="140">
        <v>0</v>
      </c>
      <c r="O22" s="142">
        <v>0</v>
      </c>
      <c r="P22" s="143">
        <v>0</v>
      </c>
      <c r="Q22" s="141">
        <v>0</v>
      </c>
      <c r="R22" s="139">
        <v>0</v>
      </c>
      <c r="S22" s="141">
        <v>0</v>
      </c>
    </row>
    <row r="26" spans="1:19">
      <c r="A26" s="39" t="s">
        <v>811</v>
      </c>
    </row>
    <row r="29" spans="1:19" ht="17.25" thickBot="1">
      <c r="C29" s="119"/>
      <c r="D29" s="119"/>
      <c r="E29" s="119"/>
      <c r="F29" s="119"/>
      <c r="G29" s="119"/>
      <c r="H29" s="119"/>
      <c r="I29" s="119"/>
      <c r="J29" s="119"/>
      <c r="K29" s="119"/>
      <c r="L29" s="119"/>
      <c r="M29" s="119"/>
      <c r="N29" s="119"/>
      <c r="O29" s="119"/>
      <c r="P29" s="119"/>
      <c r="S29" s="6" t="s">
        <v>24</v>
      </c>
    </row>
    <row r="30" spans="1:19" ht="18" customHeight="1">
      <c r="B30" s="628"/>
      <c r="C30" s="630" t="s">
        <v>570</v>
      </c>
      <c r="D30" s="631"/>
      <c r="E30" s="631"/>
      <c r="F30" s="632"/>
      <c r="G30" s="631" t="s">
        <v>426</v>
      </c>
      <c r="H30" s="631"/>
      <c r="I30" s="631"/>
      <c r="J30" s="631"/>
      <c r="K30" s="631"/>
      <c r="L30" s="631"/>
      <c r="M30" s="631"/>
      <c r="N30" s="631"/>
      <c r="O30" s="670" t="s">
        <v>812</v>
      </c>
      <c r="P30" s="630" t="s">
        <v>354</v>
      </c>
      <c r="Q30" s="632"/>
      <c r="R30" s="631" t="s">
        <v>355</v>
      </c>
      <c r="S30" s="632"/>
    </row>
    <row r="31" spans="1:19" ht="50.25" thickBot="1">
      <c r="B31" s="629"/>
      <c r="C31" s="120" t="s">
        <v>813</v>
      </c>
      <c r="D31" s="121" t="s">
        <v>814</v>
      </c>
      <c r="E31" s="122" t="s">
        <v>815</v>
      </c>
      <c r="F31" s="123" t="s">
        <v>1124</v>
      </c>
      <c r="G31" s="121" t="s">
        <v>816</v>
      </c>
      <c r="H31" s="122" t="s">
        <v>1125</v>
      </c>
      <c r="I31" s="122" t="s">
        <v>817</v>
      </c>
      <c r="J31" s="122" t="s">
        <v>818</v>
      </c>
      <c r="K31" s="122" t="s">
        <v>819</v>
      </c>
      <c r="L31" s="122" t="s">
        <v>1286</v>
      </c>
      <c r="M31" s="122" t="s">
        <v>725</v>
      </c>
      <c r="N31" s="124" t="s">
        <v>532</v>
      </c>
      <c r="O31" s="671"/>
      <c r="P31" s="125" t="s">
        <v>820</v>
      </c>
      <c r="Q31" s="123" t="s">
        <v>821</v>
      </c>
      <c r="R31" s="121" t="s">
        <v>822</v>
      </c>
      <c r="S31" s="123" t="s">
        <v>823</v>
      </c>
    </row>
    <row r="32" spans="1:19" ht="24" customHeight="1">
      <c r="B32" s="198" t="s">
        <v>824</v>
      </c>
      <c r="C32" s="126">
        <v>27</v>
      </c>
      <c r="D32" s="127">
        <v>12</v>
      </c>
      <c r="E32" s="128">
        <v>15</v>
      </c>
      <c r="F32" s="144" t="s">
        <v>1123</v>
      </c>
      <c r="G32" s="127">
        <v>6</v>
      </c>
      <c r="H32" s="145" t="s">
        <v>1123</v>
      </c>
      <c r="I32" s="128">
        <v>4</v>
      </c>
      <c r="J32" s="128">
        <v>8</v>
      </c>
      <c r="K32" s="128">
        <v>2</v>
      </c>
      <c r="L32" s="145" t="s">
        <v>1123</v>
      </c>
      <c r="M32" s="128">
        <v>3</v>
      </c>
      <c r="N32" s="128">
        <v>1</v>
      </c>
      <c r="O32" s="130">
        <v>3</v>
      </c>
      <c r="P32" s="131">
        <v>1</v>
      </c>
      <c r="Q32" s="129">
        <v>6</v>
      </c>
      <c r="R32" s="127">
        <v>11</v>
      </c>
      <c r="S32" s="129">
        <v>11</v>
      </c>
    </row>
    <row r="33" spans="1:20" ht="24" customHeight="1">
      <c r="B33" s="199" t="s">
        <v>825</v>
      </c>
      <c r="C33" s="132">
        <v>23</v>
      </c>
      <c r="D33" s="133">
        <v>8</v>
      </c>
      <c r="E33" s="134">
        <v>15</v>
      </c>
      <c r="F33" s="146" t="s">
        <v>1123</v>
      </c>
      <c r="G33" s="133">
        <v>4</v>
      </c>
      <c r="H33" s="147" t="s">
        <v>1123</v>
      </c>
      <c r="I33" s="134">
        <v>5</v>
      </c>
      <c r="J33" s="134">
        <v>6</v>
      </c>
      <c r="K33" s="134">
        <v>3</v>
      </c>
      <c r="L33" s="147" t="s">
        <v>1123</v>
      </c>
      <c r="M33" s="134">
        <v>1</v>
      </c>
      <c r="N33" s="134">
        <v>2</v>
      </c>
      <c r="O33" s="136">
        <v>2</v>
      </c>
      <c r="P33" s="137">
        <v>0</v>
      </c>
      <c r="Q33" s="135">
        <v>4</v>
      </c>
      <c r="R33" s="133">
        <v>9</v>
      </c>
      <c r="S33" s="135">
        <v>9</v>
      </c>
    </row>
    <row r="34" spans="1:20" ht="24" customHeight="1">
      <c r="B34" s="199" t="s">
        <v>826</v>
      </c>
      <c r="C34" s="132">
        <v>11</v>
      </c>
      <c r="D34" s="133">
        <v>7</v>
      </c>
      <c r="E34" s="134">
        <v>4</v>
      </c>
      <c r="F34" s="146" t="s">
        <v>1123</v>
      </c>
      <c r="G34" s="133">
        <v>4</v>
      </c>
      <c r="H34" s="147" t="s">
        <v>1123</v>
      </c>
      <c r="I34" s="134">
        <v>2</v>
      </c>
      <c r="J34" s="134">
        <v>2</v>
      </c>
      <c r="K34" s="134">
        <v>1</v>
      </c>
      <c r="L34" s="147" t="s">
        <v>1123</v>
      </c>
      <c r="M34" s="134">
        <v>1</v>
      </c>
      <c r="N34" s="134">
        <v>0</v>
      </c>
      <c r="O34" s="136">
        <v>2</v>
      </c>
      <c r="P34" s="137">
        <v>1</v>
      </c>
      <c r="Q34" s="135">
        <v>2</v>
      </c>
      <c r="R34" s="133">
        <v>4</v>
      </c>
      <c r="S34" s="135">
        <v>5</v>
      </c>
    </row>
    <row r="35" spans="1:20" ht="24" customHeight="1">
      <c r="B35" s="199" t="s">
        <v>827</v>
      </c>
      <c r="C35" s="132">
        <v>27</v>
      </c>
      <c r="D35" s="133">
        <v>9</v>
      </c>
      <c r="E35" s="134">
        <v>18</v>
      </c>
      <c r="F35" s="146" t="s">
        <v>1123</v>
      </c>
      <c r="G35" s="133">
        <v>4</v>
      </c>
      <c r="H35" s="147" t="s">
        <v>1123</v>
      </c>
      <c r="I35" s="134">
        <v>5</v>
      </c>
      <c r="J35" s="134">
        <v>8</v>
      </c>
      <c r="K35" s="134">
        <v>5</v>
      </c>
      <c r="L35" s="147" t="s">
        <v>1123</v>
      </c>
      <c r="M35" s="134">
        <v>3</v>
      </c>
      <c r="N35" s="134">
        <v>1</v>
      </c>
      <c r="O35" s="136">
        <v>3</v>
      </c>
      <c r="P35" s="137">
        <v>2</v>
      </c>
      <c r="Q35" s="135">
        <v>4</v>
      </c>
      <c r="R35" s="133">
        <v>12</v>
      </c>
      <c r="S35" s="135">
        <v>9</v>
      </c>
    </row>
    <row r="36" spans="1:20" ht="24" customHeight="1">
      <c r="B36" s="199" t="s">
        <v>828</v>
      </c>
      <c r="C36" s="132">
        <v>14</v>
      </c>
      <c r="D36" s="133">
        <v>5</v>
      </c>
      <c r="E36" s="134">
        <v>8</v>
      </c>
      <c r="F36" s="146" t="s">
        <v>1123</v>
      </c>
      <c r="G36" s="133">
        <v>4</v>
      </c>
      <c r="H36" s="147" t="s">
        <v>1123</v>
      </c>
      <c r="I36" s="134">
        <v>2</v>
      </c>
      <c r="J36" s="134">
        <v>4</v>
      </c>
      <c r="K36" s="134">
        <v>1</v>
      </c>
      <c r="L36" s="147" t="s">
        <v>1123</v>
      </c>
      <c r="M36" s="134">
        <v>1</v>
      </c>
      <c r="N36" s="134">
        <v>1</v>
      </c>
      <c r="O36" s="136">
        <v>1</v>
      </c>
      <c r="P36" s="137">
        <v>1</v>
      </c>
      <c r="Q36" s="135">
        <v>5</v>
      </c>
      <c r="R36" s="133">
        <v>4</v>
      </c>
      <c r="S36" s="135">
        <v>8</v>
      </c>
    </row>
    <row r="37" spans="1:20" ht="24" customHeight="1">
      <c r="B37" s="199" t="s">
        <v>829</v>
      </c>
      <c r="C37" s="132">
        <v>33</v>
      </c>
      <c r="D37" s="133">
        <v>14</v>
      </c>
      <c r="E37" s="134">
        <v>19</v>
      </c>
      <c r="F37" s="146" t="s">
        <v>1123</v>
      </c>
      <c r="G37" s="133">
        <v>9</v>
      </c>
      <c r="H37" s="147" t="s">
        <v>1123</v>
      </c>
      <c r="I37" s="134">
        <v>3</v>
      </c>
      <c r="J37" s="134">
        <v>10</v>
      </c>
      <c r="K37" s="134">
        <v>4</v>
      </c>
      <c r="L37" s="147" t="s">
        <v>1123</v>
      </c>
      <c r="M37" s="134">
        <v>2</v>
      </c>
      <c r="N37" s="134">
        <v>1</v>
      </c>
      <c r="O37" s="136">
        <v>3</v>
      </c>
      <c r="P37" s="137">
        <v>2</v>
      </c>
      <c r="Q37" s="135">
        <v>7</v>
      </c>
      <c r="R37" s="133">
        <v>10</v>
      </c>
      <c r="S37" s="135">
        <v>11</v>
      </c>
    </row>
    <row r="38" spans="1:20" ht="24" customHeight="1" thickBot="1">
      <c r="B38" s="200" t="s">
        <v>678</v>
      </c>
      <c r="C38" s="138">
        <v>0</v>
      </c>
      <c r="D38" s="139">
        <v>0</v>
      </c>
      <c r="E38" s="140">
        <v>0</v>
      </c>
      <c r="F38" s="148" t="s">
        <v>1123</v>
      </c>
      <c r="G38" s="139">
        <v>0</v>
      </c>
      <c r="H38" s="149" t="s">
        <v>1123</v>
      </c>
      <c r="I38" s="140">
        <v>0</v>
      </c>
      <c r="J38" s="140">
        <v>0</v>
      </c>
      <c r="K38" s="140">
        <v>0</v>
      </c>
      <c r="L38" s="149" t="s">
        <v>1123</v>
      </c>
      <c r="M38" s="140">
        <v>0</v>
      </c>
      <c r="N38" s="140">
        <v>0</v>
      </c>
      <c r="O38" s="142">
        <v>0</v>
      </c>
      <c r="P38" s="143">
        <v>0</v>
      </c>
      <c r="Q38" s="141">
        <v>0</v>
      </c>
      <c r="R38" s="139">
        <v>0</v>
      </c>
      <c r="S38" s="141">
        <v>0</v>
      </c>
    </row>
    <row r="40" spans="1:20">
      <c r="A40" s="39" t="s">
        <v>1112</v>
      </c>
      <c r="D40" s="150"/>
      <c r="E40" s="150"/>
      <c r="F40" s="150"/>
      <c r="G40" s="150"/>
      <c r="H40" s="150"/>
      <c r="I40" s="150"/>
      <c r="J40" s="150"/>
      <c r="K40" s="150"/>
      <c r="L40" s="150"/>
      <c r="M40" s="150"/>
      <c r="N40" s="150"/>
      <c r="O40" s="150"/>
      <c r="P40" s="150"/>
      <c r="Q40" s="150"/>
      <c r="R40" s="150"/>
      <c r="S40" s="150"/>
      <c r="T40" s="150"/>
    </row>
    <row r="43" spans="1:20">
      <c r="B43" s="151" t="s">
        <v>1090</v>
      </c>
      <c r="C43" s="150"/>
      <c r="D43" s="150"/>
      <c r="E43" s="150"/>
      <c r="F43" s="150"/>
      <c r="G43" s="150"/>
      <c r="H43" s="150"/>
      <c r="I43" s="150"/>
      <c r="J43" s="150"/>
      <c r="K43" s="150"/>
      <c r="L43" s="150"/>
      <c r="M43" s="150"/>
      <c r="N43" s="150"/>
      <c r="O43" s="150"/>
      <c r="P43" s="150"/>
      <c r="Q43" s="150"/>
      <c r="R43" s="150"/>
      <c r="S43" s="150"/>
    </row>
    <row r="44" spans="1:20">
      <c r="B44" s="39" t="s">
        <v>1034</v>
      </c>
      <c r="C44" s="150"/>
      <c r="D44" s="150"/>
      <c r="E44" s="150"/>
      <c r="F44" s="150"/>
      <c r="G44" s="150"/>
      <c r="H44" s="150"/>
      <c r="I44" s="150"/>
      <c r="J44" s="150"/>
      <c r="K44" s="150"/>
      <c r="L44" s="150"/>
      <c r="M44" s="150"/>
      <c r="N44" s="150"/>
      <c r="O44" s="150"/>
      <c r="P44" s="150"/>
      <c r="Q44" s="150"/>
      <c r="R44" s="150"/>
      <c r="S44" s="150"/>
    </row>
    <row r="45" spans="1:20">
      <c r="B45" s="39" t="s">
        <v>1035</v>
      </c>
      <c r="C45" s="150"/>
      <c r="D45" s="150"/>
      <c r="E45" s="150"/>
      <c r="F45" s="150"/>
      <c r="G45" s="150"/>
      <c r="H45" s="150"/>
      <c r="I45" s="150"/>
      <c r="J45" s="150"/>
      <c r="K45" s="150"/>
      <c r="L45" s="150"/>
      <c r="M45" s="150"/>
      <c r="N45" s="150"/>
      <c r="O45" s="150"/>
      <c r="P45" s="150"/>
      <c r="Q45" s="150"/>
      <c r="R45" s="150"/>
      <c r="S45" s="150"/>
    </row>
    <row r="46" spans="1:20">
      <c r="B46" s="39" t="s">
        <v>1036</v>
      </c>
      <c r="C46" s="150"/>
      <c r="D46" s="150"/>
      <c r="E46" s="150"/>
      <c r="F46" s="150"/>
      <c r="G46" s="150"/>
      <c r="H46" s="150"/>
      <c r="I46" s="150"/>
      <c r="J46" s="150"/>
      <c r="K46" s="150"/>
      <c r="L46" s="150"/>
      <c r="M46" s="150"/>
      <c r="N46" s="150"/>
      <c r="O46" s="150"/>
      <c r="P46" s="150"/>
      <c r="Q46" s="150"/>
      <c r="R46" s="150"/>
      <c r="S46" s="150"/>
    </row>
    <row r="47" spans="1:20">
      <c r="B47" s="39" t="s">
        <v>1037</v>
      </c>
      <c r="C47" s="150"/>
      <c r="D47" s="150"/>
      <c r="E47" s="150"/>
      <c r="F47" s="150"/>
      <c r="G47" s="150"/>
      <c r="H47" s="150"/>
      <c r="I47" s="150"/>
      <c r="J47" s="150"/>
      <c r="K47" s="150"/>
      <c r="L47" s="150"/>
      <c r="M47" s="150"/>
      <c r="N47" s="150"/>
      <c r="O47" s="150"/>
      <c r="P47" s="150"/>
      <c r="Q47" s="150"/>
      <c r="R47" s="150"/>
      <c r="S47" s="150"/>
    </row>
    <row r="48" spans="1:20">
      <c r="B48" s="39" t="s">
        <v>759</v>
      </c>
      <c r="C48" s="150"/>
      <c r="D48" s="150"/>
      <c r="E48" s="150"/>
      <c r="F48" s="150"/>
      <c r="G48" s="150"/>
      <c r="H48" s="150"/>
      <c r="I48" s="150"/>
      <c r="J48" s="150"/>
      <c r="K48" s="150"/>
      <c r="L48" s="150"/>
      <c r="M48" s="150"/>
      <c r="N48" s="150"/>
      <c r="O48" s="150"/>
      <c r="P48" s="150"/>
      <c r="Q48" s="150"/>
      <c r="R48" s="150"/>
      <c r="S48" s="150"/>
    </row>
    <row r="49" spans="2:19">
      <c r="B49" s="39" t="s">
        <v>1038</v>
      </c>
      <c r="C49" s="150"/>
      <c r="D49" s="150"/>
      <c r="E49" s="150"/>
      <c r="F49" s="150"/>
      <c r="G49" s="150"/>
      <c r="H49" s="150"/>
      <c r="I49" s="150"/>
      <c r="J49" s="150"/>
      <c r="K49" s="150"/>
      <c r="L49" s="150"/>
      <c r="M49" s="150"/>
      <c r="N49" s="150"/>
      <c r="O49" s="150"/>
      <c r="P49" s="150"/>
      <c r="Q49" s="150"/>
      <c r="R49" s="150"/>
      <c r="S49" s="150"/>
    </row>
    <row r="50" spans="2:19">
      <c r="B50" s="39" t="s">
        <v>1039</v>
      </c>
      <c r="C50" s="150"/>
      <c r="D50" s="150"/>
      <c r="E50" s="150"/>
      <c r="F50" s="150"/>
      <c r="G50" s="150"/>
      <c r="H50" s="150"/>
      <c r="I50" s="150"/>
      <c r="J50" s="150"/>
      <c r="K50" s="150"/>
      <c r="L50" s="150"/>
      <c r="M50" s="150"/>
      <c r="N50" s="150"/>
      <c r="O50" s="150"/>
      <c r="P50" s="150"/>
      <c r="Q50" s="150"/>
      <c r="R50" s="150"/>
      <c r="S50" s="150"/>
    </row>
    <row r="51" spans="2:19">
      <c r="B51" s="39" t="s">
        <v>1040</v>
      </c>
      <c r="C51" s="150"/>
      <c r="D51" s="150"/>
      <c r="E51" s="150"/>
      <c r="F51" s="150"/>
      <c r="G51" s="150"/>
      <c r="H51" s="150"/>
      <c r="I51" s="150"/>
      <c r="J51" s="150"/>
      <c r="K51" s="150"/>
      <c r="L51" s="150"/>
      <c r="M51" s="150"/>
      <c r="N51" s="150"/>
      <c r="O51" s="150"/>
      <c r="P51" s="150"/>
      <c r="Q51" s="150"/>
      <c r="R51" s="150"/>
      <c r="S51" s="150"/>
    </row>
    <row r="52" spans="2:19">
      <c r="B52" s="39" t="s">
        <v>759</v>
      </c>
      <c r="C52" s="150"/>
      <c r="D52" s="150"/>
      <c r="E52" s="150"/>
      <c r="F52" s="150"/>
      <c r="G52" s="150"/>
      <c r="H52" s="150"/>
      <c r="I52" s="150"/>
      <c r="J52" s="150"/>
      <c r="K52" s="150"/>
      <c r="L52" s="150"/>
      <c r="M52" s="150"/>
      <c r="N52" s="150"/>
      <c r="O52" s="150"/>
      <c r="P52" s="150"/>
      <c r="Q52" s="150"/>
      <c r="R52" s="150"/>
      <c r="S52" s="150"/>
    </row>
    <row r="53" spans="2:19">
      <c r="B53" s="39" t="s">
        <v>1041</v>
      </c>
      <c r="C53" s="150"/>
      <c r="D53" s="150"/>
      <c r="E53" s="150"/>
      <c r="F53" s="150"/>
      <c r="G53" s="150"/>
      <c r="H53" s="150"/>
      <c r="I53" s="150"/>
      <c r="J53" s="150"/>
      <c r="K53" s="150"/>
      <c r="L53" s="150"/>
      <c r="M53" s="150"/>
      <c r="N53" s="150"/>
      <c r="O53" s="150"/>
      <c r="P53" s="150"/>
      <c r="Q53" s="150"/>
      <c r="R53" s="150"/>
      <c r="S53" s="150"/>
    </row>
    <row r="54" spans="2:19">
      <c r="B54" s="39" t="s">
        <v>1042</v>
      </c>
      <c r="C54" s="150"/>
      <c r="D54" s="150"/>
      <c r="E54" s="150"/>
      <c r="F54" s="150"/>
      <c r="G54" s="150"/>
      <c r="H54" s="150"/>
      <c r="I54" s="150"/>
      <c r="J54" s="150"/>
      <c r="K54" s="150"/>
      <c r="L54" s="150"/>
      <c r="M54" s="150"/>
      <c r="N54" s="150"/>
      <c r="O54" s="150"/>
      <c r="P54" s="150"/>
      <c r="Q54" s="150"/>
      <c r="R54" s="150"/>
      <c r="S54" s="150"/>
    </row>
    <row r="55" spans="2:19">
      <c r="B55" s="39" t="s">
        <v>1043</v>
      </c>
      <c r="C55" s="150"/>
      <c r="D55" s="150"/>
      <c r="E55" s="150"/>
      <c r="F55" s="150"/>
      <c r="G55" s="150"/>
      <c r="H55" s="150"/>
      <c r="I55" s="150"/>
      <c r="J55" s="150"/>
      <c r="K55" s="150"/>
      <c r="L55" s="150"/>
      <c r="M55" s="150"/>
      <c r="N55" s="150"/>
      <c r="O55" s="150"/>
      <c r="P55" s="150"/>
      <c r="Q55" s="150"/>
      <c r="R55" s="150"/>
      <c r="S55" s="150"/>
    </row>
    <row r="56" spans="2:19">
      <c r="B56" s="39" t="s">
        <v>1044</v>
      </c>
      <c r="C56" s="150"/>
      <c r="D56" s="150"/>
      <c r="E56" s="150"/>
      <c r="F56" s="150"/>
      <c r="G56" s="150"/>
      <c r="H56" s="150"/>
      <c r="I56" s="150"/>
      <c r="J56" s="150"/>
      <c r="K56" s="150"/>
      <c r="L56" s="150"/>
      <c r="M56" s="150"/>
      <c r="N56" s="150"/>
      <c r="O56" s="150"/>
      <c r="P56" s="150"/>
      <c r="Q56" s="150"/>
      <c r="R56" s="150"/>
      <c r="S56" s="150"/>
    </row>
    <row r="57" spans="2:19">
      <c r="B57" s="39" t="s">
        <v>1045</v>
      </c>
      <c r="C57" s="150"/>
      <c r="D57" s="150"/>
      <c r="E57" s="150"/>
      <c r="F57" s="150"/>
      <c r="G57" s="150"/>
      <c r="H57" s="150"/>
      <c r="I57" s="150"/>
      <c r="J57" s="150"/>
      <c r="K57" s="150"/>
      <c r="L57" s="150"/>
      <c r="M57" s="150"/>
      <c r="N57" s="150"/>
      <c r="O57" s="150"/>
      <c r="P57" s="150"/>
      <c r="Q57" s="150"/>
      <c r="R57" s="150"/>
      <c r="S57" s="150"/>
    </row>
    <row r="58" spans="2:19">
      <c r="B58" s="39" t="s">
        <v>1046</v>
      </c>
      <c r="C58" s="150"/>
      <c r="D58" s="150"/>
      <c r="E58" s="150"/>
      <c r="F58" s="150"/>
      <c r="G58" s="150"/>
      <c r="H58" s="150"/>
      <c r="I58" s="150"/>
      <c r="J58" s="150"/>
      <c r="K58" s="150"/>
      <c r="L58" s="150"/>
      <c r="M58" s="150"/>
      <c r="N58" s="150"/>
      <c r="O58" s="150"/>
      <c r="P58" s="150"/>
      <c r="Q58" s="150"/>
      <c r="R58" s="150"/>
      <c r="S58" s="150"/>
    </row>
    <row r="59" spans="2:19">
      <c r="B59" s="39" t="s">
        <v>1047</v>
      </c>
      <c r="C59" s="150"/>
      <c r="D59" s="150"/>
      <c r="E59" s="150"/>
      <c r="F59" s="150"/>
      <c r="G59" s="150"/>
      <c r="H59" s="150"/>
      <c r="I59" s="150"/>
      <c r="J59" s="150"/>
      <c r="K59" s="150"/>
      <c r="L59" s="150"/>
      <c r="M59" s="150"/>
      <c r="N59" s="150"/>
      <c r="O59" s="150"/>
      <c r="P59" s="150"/>
      <c r="Q59" s="150"/>
      <c r="R59" s="150"/>
      <c r="S59" s="150"/>
    </row>
    <row r="60" spans="2:19">
      <c r="B60" s="39" t="s">
        <v>1048</v>
      </c>
      <c r="C60" s="150"/>
      <c r="D60" s="150"/>
      <c r="E60" s="150"/>
      <c r="F60" s="150"/>
      <c r="G60" s="150"/>
      <c r="H60" s="150"/>
      <c r="I60" s="150"/>
      <c r="J60" s="150"/>
      <c r="K60" s="150"/>
      <c r="L60" s="150"/>
      <c r="M60" s="150"/>
      <c r="N60" s="150"/>
      <c r="O60" s="150"/>
      <c r="P60" s="150"/>
      <c r="Q60" s="150"/>
      <c r="R60" s="150"/>
      <c r="S60" s="150"/>
    </row>
    <row r="61" spans="2:19">
      <c r="B61" s="39" t="s">
        <v>1049</v>
      </c>
      <c r="C61" s="150"/>
      <c r="D61" s="150"/>
      <c r="E61" s="150"/>
      <c r="F61" s="150"/>
      <c r="G61" s="150"/>
      <c r="H61" s="150"/>
      <c r="I61" s="150"/>
      <c r="J61" s="150"/>
      <c r="K61" s="150"/>
      <c r="L61" s="150"/>
      <c r="M61" s="150"/>
      <c r="N61" s="150"/>
      <c r="O61" s="150"/>
      <c r="P61" s="150"/>
      <c r="Q61" s="150"/>
      <c r="R61" s="150"/>
      <c r="S61" s="150"/>
    </row>
    <row r="62" spans="2:19">
      <c r="B62" s="39" t="s">
        <v>1050</v>
      </c>
      <c r="C62" s="150"/>
      <c r="D62" s="150"/>
      <c r="E62" s="150"/>
      <c r="F62" s="150"/>
      <c r="G62" s="150"/>
      <c r="H62" s="150"/>
      <c r="I62" s="150"/>
      <c r="J62" s="150"/>
      <c r="K62" s="150"/>
      <c r="L62" s="150"/>
      <c r="M62" s="150"/>
      <c r="N62" s="150"/>
      <c r="O62" s="150"/>
      <c r="P62" s="150"/>
      <c r="Q62" s="150"/>
      <c r="R62" s="150"/>
      <c r="S62" s="150"/>
    </row>
    <row r="63" spans="2:19">
      <c r="B63" s="39" t="s">
        <v>1051</v>
      </c>
      <c r="C63" s="150"/>
      <c r="D63" s="150"/>
      <c r="E63" s="150"/>
      <c r="F63" s="150"/>
      <c r="G63" s="150"/>
      <c r="H63" s="150"/>
      <c r="I63" s="150"/>
      <c r="J63" s="150"/>
      <c r="K63" s="150"/>
      <c r="L63" s="150"/>
      <c r="M63" s="150"/>
      <c r="N63" s="150"/>
      <c r="O63" s="150"/>
      <c r="P63" s="150"/>
      <c r="Q63" s="150"/>
      <c r="R63" s="150"/>
      <c r="S63" s="150"/>
    </row>
    <row r="64" spans="2:19">
      <c r="B64" s="39" t="s">
        <v>759</v>
      </c>
      <c r="C64" s="150"/>
      <c r="D64" s="150"/>
      <c r="E64" s="150"/>
      <c r="F64" s="150"/>
      <c r="G64" s="150"/>
      <c r="H64" s="150"/>
      <c r="I64" s="150"/>
      <c r="J64" s="150"/>
      <c r="K64" s="150"/>
      <c r="L64" s="150"/>
      <c r="M64" s="150"/>
      <c r="N64" s="150"/>
      <c r="O64" s="150"/>
      <c r="P64" s="150"/>
      <c r="Q64" s="150"/>
      <c r="R64" s="150"/>
      <c r="S64" s="150"/>
    </row>
    <row r="65" spans="2:19">
      <c r="B65" s="39" t="s">
        <v>1052</v>
      </c>
      <c r="C65" s="150"/>
      <c r="D65" s="150"/>
      <c r="E65" s="150"/>
      <c r="F65" s="150"/>
      <c r="G65" s="150"/>
      <c r="H65" s="150"/>
      <c r="I65" s="150"/>
      <c r="J65" s="150"/>
      <c r="K65" s="150"/>
      <c r="L65" s="150"/>
      <c r="M65" s="150"/>
      <c r="N65" s="150"/>
      <c r="O65" s="150"/>
      <c r="P65" s="150"/>
      <c r="Q65" s="150"/>
      <c r="R65" s="150"/>
      <c r="S65" s="150"/>
    </row>
    <row r="66" spans="2:19">
      <c r="B66" s="39" t="s">
        <v>1053</v>
      </c>
      <c r="C66" s="150"/>
      <c r="D66" s="150"/>
      <c r="E66" s="150"/>
      <c r="F66" s="150"/>
      <c r="G66" s="150"/>
      <c r="H66" s="150"/>
      <c r="I66" s="150"/>
      <c r="J66" s="150"/>
      <c r="K66" s="150"/>
      <c r="L66" s="150"/>
      <c r="M66" s="150"/>
      <c r="N66" s="150"/>
      <c r="O66" s="150"/>
      <c r="P66" s="150"/>
      <c r="Q66" s="150"/>
      <c r="R66" s="150"/>
      <c r="S66" s="150"/>
    </row>
    <row r="67" spans="2:19">
      <c r="B67" s="39" t="s">
        <v>1054</v>
      </c>
      <c r="C67" s="150"/>
      <c r="D67" s="150"/>
      <c r="E67" s="150"/>
      <c r="F67" s="150"/>
      <c r="G67" s="150"/>
      <c r="H67" s="150"/>
      <c r="I67" s="150"/>
      <c r="J67" s="150"/>
      <c r="K67" s="150"/>
      <c r="L67" s="150"/>
      <c r="M67" s="150"/>
      <c r="N67" s="150"/>
      <c r="O67" s="150"/>
      <c r="P67" s="150"/>
      <c r="Q67" s="150"/>
      <c r="R67" s="150"/>
      <c r="S67" s="150"/>
    </row>
    <row r="68" spans="2:19">
      <c r="B68" s="39" t="s">
        <v>1055</v>
      </c>
      <c r="C68" s="150"/>
      <c r="D68" s="150"/>
      <c r="E68" s="150"/>
      <c r="F68" s="150"/>
      <c r="G68" s="150"/>
      <c r="H68" s="150"/>
      <c r="I68" s="150"/>
      <c r="J68" s="150"/>
      <c r="K68" s="150"/>
      <c r="L68" s="150"/>
      <c r="M68" s="150"/>
      <c r="N68" s="150"/>
      <c r="O68" s="150"/>
      <c r="P68" s="150"/>
      <c r="Q68" s="150"/>
      <c r="R68" s="150"/>
      <c r="S68" s="150"/>
    </row>
    <row r="69" spans="2:19">
      <c r="B69" s="39" t="s">
        <v>1056</v>
      </c>
      <c r="C69" s="150"/>
      <c r="D69" s="150"/>
      <c r="E69" s="150"/>
      <c r="F69" s="150"/>
      <c r="G69" s="150"/>
      <c r="H69" s="150"/>
      <c r="I69" s="150"/>
      <c r="J69" s="150"/>
      <c r="K69" s="150"/>
      <c r="L69" s="150"/>
      <c r="M69" s="150"/>
      <c r="N69" s="150"/>
      <c r="O69" s="150"/>
      <c r="P69" s="150"/>
      <c r="Q69" s="150"/>
      <c r="R69" s="150"/>
      <c r="S69" s="150"/>
    </row>
    <row r="70" spans="2:19">
      <c r="B70" s="39" t="s">
        <v>1057</v>
      </c>
      <c r="C70" s="150"/>
      <c r="D70" s="150"/>
      <c r="E70" s="150"/>
      <c r="F70" s="150"/>
      <c r="G70" s="150"/>
      <c r="H70" s="150"/>
      <c r="I70" s="150"/>
      <c r="J70" s="150"/>
      <c r="K70" s="150"/>
      <c r="L70" s="150"/>
      <c r="M70" s="150"/>
      <c r="N70" s="150"/>
      <c r="O70" s="150"/>
      <c r="P70" s="150"/>
      <c r="Q70" s="150"/>
      <c r="R70" s="150"/>
      <c r="S70" s="150"/>
    </row>
    <row r="71" spans="2:19">
      <c r="B71" s="39" t="s">
        <v>1058</v>
      </c>
      <c r="C71" s="150"/>
      <c r="D71" s="150"/>
      <c r="E71" s="150"/>
      <c r="F71" s="150"/>
      <c r="G71" s="150"/>
      <c r="H71" s="150"/>
      <c r="I71" s="150"/>
      <c r="J71" s="150"/>
      <c r="K71" s="150"/>
      <c r="L71" s="150"/>
      <c r="M71" s="150"/>
      <c r="N71" s="150"/>
      <c r="O71" s="150"/>
      <c r="P71" s="150"/>
      <c r="Q71" s="150"/>
      <c r="R71" s="150"/>
      <c r="S71" s="150"/>
    </row>
    <row r="72" spans="2:19">
      <c r="B72" s="39" t="s">
        <v>1059</v>
      </c>
      <c r="C72" s="150"/>
      <c r="D72" s="150"/>
      <c r="E72" s="150"/>
      <c r="F72" s="150"/>
      <c r="G72" s="150"/>
      <c r="H72" s="150"/>
      <c r="I72" s="150"/>
      <c r="J72" s="150"/>
      <c r="K72" s="150"/>
      <c r="L72" s="150"/>
      <c r="M72" s="150"/>
      <c r="N72" s="150"/>
      <c r="O72" s="150"/>
      <c r="P72" s="150"/>
      <c r="Q72" s="150"/>
      <c r="R72" s="150"/>
      <c r="S72" s="150"/>
    </row>
    <row r="73" spans="2:19">
      <c r="B73" s="39" t="s">
        <v>1060</v>
      </c>
      <c r="C73" s="150"/>
      <c r="D73" s="150"/>
      <c r="E73" s="150"/>
      <c r="F73" s="150"/>
      <c r="G73" s="150"/>
      <c r="H73" s="150"/>
      <c r="I73" s="150"/>
      <c r="J73" s="150"/>
      <c r="K73" s="150"/>
      <c r="L73" s="150"/>
      <c r="M73" s="150"/>
      <c r="N73" s="150"/>
      <c r="O73" s="150"/>
      <c r="P73" s="150"/>
      <c r="Q73" s="150"/>
      <c r="R73" s="150"/>
      <c r="S73" s="150"/>
    </row>
    <row r="74" spans="2:19">
      <c r="B74" s="39" t="s">
        <v>1061</v>
      </c>
      <c r="C74" s="150"/>
      <c r="D74" s="150"/>
      <c r="E74" s="150"/>
      <c r="F74" s="150"/>
      <c r="G74" s="150"/>
      <c r="H74" s="150"/>
      <c r="I74" s="150"/>
      <c r="J74" s="150"/>
      <c r="K74" s="150"/>
      <c r="L74" s="150"/>
      <c r="M74" s="150"/>
      <c r="N74" s="150"/>
      <c r="O74" s="150"/>
      <c r="P74" s="150"/>
      <c r="Q74" s="150"/>
      <c r="R74" s="150"/>
      <c r="S74" s="150"/>
    </row>
    <row r="75" spans="2:19">
      <c r="B75" s="39" t="s">
        <v>1062</v>
      </c>
      <c r="C75" s="150"/>
      <c r="D75" s="150"/>
      <c r="E75" s="150"/>
      <c r="F75" s="150"/>
      <c r="G75" s="150"/>
      <c r="H75" s="150"/>
      <c r="I75" s="150"/>
      <c r="J75" s="150"/>
      <c r="K75" s="150"/>
      <c r="L75" s="150"/>
      <c r="M75" s="150"/>
      <c r="N75" s="150"/>
      <c r="O75" s="150"/>
      <c r="P75" s="150"/>
      <c r="Q75" s="150"/>
      <c r="R75" s="150"/>
      <c r="S75" s="150"/>
    </row>
    <row r="76" spans="2:19">
      <c r="B76" s="39" t="s">
        <v>759</v>
      </c>
      <c r="C76" s="150"/>
      <c r="D76" s="150"/>
      <c r="E76" s="150"/>
      <c r="F76" s="150"/>
      <c r="G76" s="150"/>
      <c r="H76" s="150"/>
      <c r="I76" s="150"/>
      <c r="J76" s="150"/>
      <c r="K76" s="150"/>
      <c r="L76" s="150"/>
      <c r="M76" s="150"/>
      <c r="N76" s="150"/>
      <c r="O76" s="150"/>
      <c r="P76" s="150"/>
      <c r="Q76" s="150"/>
      <c r="R76" s="150"/>
      <c r="S76" s="150"/>
    </row>
    <row r="77" spans="2:19">
      <c r="B77" s="39" t="s">
        <v>1042</v>
      </c>
      <c r="C77" s="150"/>
      <c r="D77" s="150"/>
      <c r="E77" s="150"/>
      <c r="F77" s="150"/>
      <c r="G77" s="150"/>
      <c r="H77" s="150"/>
      <c r="I77" s="150"/>
      <c r="J77" s="150"/>
      <c r="K77" s="150"/>
      <c r="L77" s="150"/>
      <c r="M77" s="150"/>
      <c r="N77" s="150"/>
      <c r="O77" s="150"/>
      <c r="P77" s="150"/>
      <c r="Q77" s="150"/>
      <c r="R77" s="150"/>
      <c r="S77" s="150"/>
    </row>
    <row r="78" spans="2:19">
      <c r="B78" s="39" t="s">
        <v>1063</v>
      </c>
      <c r="C78" s="150"/>
      <c r="D78" s="150"/>
      <c r="E78" s="150"/>
      <c r="F78" s="150"/>
      <c r="G78" s="150"/>
      <c r="H78" s="150"/>
      <c r="I78" s="150"/>
      <c r="J78" s="150"/>
      <c r="K78" s="150"/>
      <c r="L78" s="150"/>
      <c r="M78" s="150"/>
      <c r="N78" s="150"/>
      <c r="O78" s="150"/>
      <c r="P78" s="150"/>
      <c r="Q78" s="150"/>
      <c r="R78" s="150"/>
      <c r="S78" s="150"/>
    </row>
    <row r="79" spans="2:19">
      <c r="B79" s="39" t="s">
        <v>1042</v>
      </c>
      <c r="C79" s="150"/>
      <c r="D79" s="150"/>
      <c r="E79" s="150"/>
      <c r="F79" s="150"/>
      <c r="G79" s="150"/>
      <c r="H79" s="150"/>
      <c r="I79" s="150"/>
      <c r="J79" s="150"/>
      <c r="K79" s="150"/>
      <c r="L79" s="150"/>
      <c r="M79" s="150"/>
      <c r="N79" s="150"/>
      <c r="O79" s="150"/>
      <c r="P79" s="150"/>
      <c r="Q79" s="150"/>
      <c r="R79" s="150"/>
      <c r="S79" s="150"/>
    </row>
    <row r="80" spans="2:19">
      <c r="B80" s="39" t="s">
        <v>1064</v>
      </c>
      <c r="C80" s="150"/>
      <c r="D80" s="150"/>
      <c r="E80" s="150"/>
      <c r="F80" s="150"/>
      <c r="G80" s="150"/>
      <c r="H80" s="150"/>
      <c r="I80" s="150"/>
      <c r="J80" s="150"/>
      <c r="K80" s="150"/>
      <c r="L80" s="150"/>
      <c r="M80" s="150"/>
      <c r="N80" s="150"/>
      <c r="O80" s="150"/>
      <c r="P80" s="150"/>
      <c r="Q80" s="150"/>
      <c r="R80" s="150"/>
      <c r="S80" s="150"/>
    </row>
    <row r="81" spans="1:19">
      <c r="B81" s="39" t="s">
        <v>1065</v>
      </c>
      <c r="C81" s="150"/>
      <c r="D81" s="150"/>
      <c r="E81" s="150"/>
      <c r="F81" s="150"/>
      <c r="G81" s="150"/>
      <c r="H81" s="150"/>
      <c r="I81" s="150"/>
      <c r="J81" s="150"/>
      <c r="K81" s="150"/>
      <c r="L81" s="150"/>
      <c r="M81" s="150"/>
      <c r="N81" s="150"/>
      <c r="O81" s="150"/>
      <c r="P81" s="150"/>
      <c r="Q81" s="150"/>
      <c r="R81" s="150"/>
      <c r="S81" s="150"/>
    </row>
    <row r="82" spans="1:19">
      <c r="B82" s="39" t="s">
        <v>1066</v>
      </c>
      <c r="C82" s="150"/>
      <c r="D82" s="150"/>
      <c r="E82" s="150"/>
      <c r="F82" s="150"/>
      <c r="G82" s="150"/>
      <c r="H82" s="150"/>
      <c r="I82" s="150"/>
      <c r="J82" s="150"/>
      <c r="K82" s="150"/>
      <c r="L82" s="150"/>
      <c r="M82" s="150"/>
      <c r="N82" s="150"/>
      <c r="O82" s="150"/>
      <c r="P82" s="150"/>
      <c r="Q82" s="150"/>
      <c r="R82" s="150"/>
      <c r="S82" s="150"/>
    </row>
    <row r="83" spans="1:19">
      <c r="B83" s="39" t="s">
        <v>1067</v>
      </c>
      <c r="C83" s="150"/>
      <c r="D83" s="150"/>
      <c r="E83" s="150"/>
      <c r="F83" s="150"/>
      <c r="G83" s="150"/>
      <c r="H83" s="150"/>
      <c r="I83" s="150"/>
      <c r="J83" s="150"/>
      <c r="K83" s="150"/>
      <c r="L83" s="150"/>
      <c r="M83" s="150"/>
      <c r="N83" s="150"/>
      <c r="O83" s="150"/>
      <c r="P83" s="150"/>
      <c r="Q83" s="150"/>
      <c r="R83" s="150"/>
      <c r="S83" s="150"/>
    </row>
    <row r="84" spans="1:19">
      <c r="B84" s="39" t="s">
        <v>759</v>
      </c>
      <c r="C84" s="150"/>
      <c r="D84" s="150"/>
      <c r="E84" s="150"/>
      <c r="F84" s="150"/>
      <c r="G84" s="150"/>
      <c r="H84" s="150"/>
      <c r="I84" s="150"/>
      <c r="J84" s="150"/>
      <c r="K84" s="150"/>
      <c r="L84" s="150"/>
      <c r="M84" s="150"/>
      <c r="N84" s="150"/>
      <c r="O84" s="150"/>
      <c r="P84" s="150"/>
      <c r="Q84" s="150"/>
      <c r="R84" s="150"/>
      <c r="S84" s="150"/>
    </row>
    <row r="85" spans="1:19">
      <c r="B85" s="39" t="s">
        <v>1068</v>
      </c>
      <c r="C85" s="150"/>
      <c r="D85" s="150"/>
      <c r="E85" s="150"/>
      <c r="F85" s="150"/>
      <c r="G85" s="150"/>
      <c r="H85" s="150"/>
      <c r="I85" s="150"/>
      <c r="J85" s="150"/>
      <c r="K85" s="150"/>
      <c r="L85" s="150"/>
      <c r="M85" s="150"/>
      <c r="N85" s="150"/>
      <c r="O85" s="150"/>
      <c r="P85" s="150"/>
      <c r="Q85" s="150"/>
      <c r="R85" s="150"/>
      <c r="S85" s="150"/>
    </row>
    <row r="86" spans="1:19">
      <c r="B86" s="39" t="s">
        <v>1069</v>
      </c>
      <c r="C86" s="150"/>
      <c r="D86" s="150"/>
      <c r="E86" s="150"/>
      <c r="F86" s="150"/>
      <c r="G86" s="150"/>
      <c r="H86" s="150"/>
      <c r="I86" s="150"/>
      <c r="J86" s="150"/>
      <c r="K86" s="150"/>
      <c r="L86" s="150"/>
      <c r="M86" s="150"/>
      <c r="N86" s="150"/>
      <c r="O86" s="150"/>
      <c r="P86" s="150"/>
      <c r="Q86" s="150"/>
      <c r="R86" s="150"/>
      <c r="S86" s="150"/>
    </row>
    <row r="87" spans="1:19">
      <c r="B87" s="39" t="s">
        <v>1070</v>
      </c>
      <c r="C87" s="150"/>
      <c r="D87" s="150"/>
      <c r="E87" s="150"/>
      <c r="F87" s="150"/>
      <c r="G87" s="150"/>
      <c r="H87" s="150"/>
      <c r="I87" s="150"/>
      <c r="J87" s="150"/>
      <c r="K87" s="150"/>
      <c r="L87" s="150"/>
      <c r="M87" s="150"/>
      <c r="N87" s="150"/>
      <c r="O87" s="150"/>
      <c r="P87" s="150"/>
      <c r="Q87" s="150"/>
      <c r="R87" s="150"/>
      <c r="S87" s="150"/>
    </row>
    <row r="88" spans="1:19">
      <c r="B88" s="39" t="s">
        <v>1071</v>
      </c>
      <c r="C88" s="150"/>
      <c r="D88" s="150"/>
      <c r="E88" s="150"/>
      <c r="F88" s="150"/>
      <c r="G88" s="150"/>
      <c r="H88" s="150"/>
      <c r="I88" s="150"/>
      <c r="J88" s="150"/>
      <c r="K88" s="150"/>
      <c r="L88" s="150"/>
      <c r="M88" s="150"/>
      <c r="N88" s="150"/>
      <c r="O88" s="150"/>
      <c r="P88" s="150"/>
      <c r="Q88" s="150"/>
      <c r="R88" s="150"/>
      <c r="S88" s="150"/>
    </row>
    <row r="89" spans="1:19">
      <c r="B89" s="39" t="s">
        <v>1072</v>
      </c>
      <c r="C89" s="150"/>
      <c r="D89" s="150"/>
      <c r="E89" s="150"/>
      <c r="F89" s="150"/>
      <c r="G89" s="150"/>
      <c r="H89" s="150"/>
      <c r="I89" s="150"/>
      <c r="J89" s="150"/>
      <c r="K89" s="150"/>
      <c r="L89" s="150"/>
      <c r="M89" s="150"/>
      <c r="N89" s="150"/>
      <c r="O89" s="150"/>
      <c r="P89" s="150"/>
      <c r="Q89" s="150"/>
      <c r="R89" s="150"/>
      <c r="S89" s="150"/>
    </row>
    <row r="90" spans="1:19">
      <c r="B90" s="39" t="s">
        <v>1073</v>
      </c>
      <c r="C90" s="150"/>
      <c r="D90" s="150"/>
      <c r="E90" s="150"/>
      <c r="F90" s="150"/>
      <c r="G90" s="150"/>
      <c r="H90" s="150"/>
      <c r="I90" s="150"/>
      <c r="J90" s="150"/>
      <c r="K90" s="150"/>
      <c r="L90" s="150"/>
      <c r="M90" s="150"/>
      <c r="N90" s="150"/>
      <c r="O90" s="150"/>
      <c r="P90" s="150"/>
      <c r="Q90" s="150"/>
      <c r="R90" s="150"/>
      <c r="S90" s="150"/>
    </row>
    <row r="91" spans="1:19">
      <c r="B91" s="39" t="s">
        <v>1074</v>
      </c>
      <c r="C91" s="150"/>
      <c r="D91" s="150"/>
      <c r="E91" s="150"/>
      <c r="F91" s="150"/>
      <c r="G91" s="150"/>
      <c r="H91" s="150"/>
      <c r="I91" s="150"/>
      <c r="J91" s="150"/>
      <c r="K91" s="150"/>
      <c r="L91" s="150"/>
      <c r="M91" s="150"/>
      <c r="N91" s="150"/>
      <c r="O91" s="150"/>
      <c r="P91" s="150"/>
      <c r="Q91" s="150"/>
      <c r="R91" s="150"/>
      <c r="S91" s="150"/>
    </row>
    <row r="92" spans="1:19">
      <c r="B92" s="39" t="s">
        <v>1075</v>
      </c>
      <c r="C92" s="150"/>
      <c r="D92" s="150"/>
      <c r="E92" s="150"/>
      <c r="F92" s="150"/>
      <c r="G92" s="150"/>
      <c r="H92" s="150"/>
      <c r="I92" s="150"/>
      <c r="J92" s="150"/>
      <c r="K92" s="150"/>
      <c r="L92" s="150"/>
      <c r="M92" s="150"/>
      <c r="N92" s="150"/>
      <c r="O92" s="150"/>
      <c r="P92" s="150"/>
      <c r="Q92" s="150"/>
      <c r="R92" s="150"/>
      <c r="S92" s="150"/>
    </row>
    <row r="94" spans="1:19">
      <c r="A94" s="39" t="s">
        <v>830</v>
      </c>
    </row>
    <row r="97" spans="2:19" ht="17.25" thickBot="1">
      <c r="C97" s="119"/>
      <c r="D97" s="119"/>
      <c r="E97" s="119"/>
      <c r="F97" s="119"/>
      <c r="G97" s="119"/>
      <c r="H97" s="119"/>
      <c r="I97" s="119"/>
      <c r="J97" s="119"/>
      <c r="K97" s="119"/>
      <c r="L97" s="119"/>
      <c r="M97" s="119"/>
      <c r="N97" s="119"/>
      <c r="O97" s="119"/>
      <c r="P97" s="119"/>
      <c r="S97" s="6" t="s">
        <v>704</v>
      </c>
    </row>
    <row r="98" spans="2:19" ht="18" customHeight="1">
      <c r="B98" s="628"/>
      <c r="C98" s="630" t="s">
        <v>570</v>
      </c>
      <c r="D98" s="631"/>
      <c r="E98" s="631"/>
      <c r="F98" s="632"/>
      <c r="G98" s="631" t="s">
        <v>426</v>
      </c>
      <c r="H98" s="631"/>
      <c r="I98" s="631"/>
      <c r="J98" s="631"/>
      <c r="K98" s="631"/>
      <c r="L98" s="631"/>
      <c r="M98" s="631"/>
      <c r="N98" s="631"/>
      <c r="O98" s="670" t="s">
        <v>831</v>
      </c>
      <c r="P98" s="630" t="s">
        <v>354</v>
      </c>
      <c r="Q98" s="632"/>
      <c r="R98" s="631" t="s">
        <v>355</v>
      </c>
      <c r="S98" s="632"/>
    </row>
    <row r="99" spans="2:19" ht="50.25" thickBot="1">
      <c r="B99" s="629"/>
      <c r="C99" s="120" t="s">
        <v>832</v>
      </c>
      <c r="D99" s="121" t="s">
        <v>833</v>
      </c>
      <c r="E99" s="122" t="s">
        <v>834</v>
      </c>
      <c r="F99" s="123" t="s">
        <v>532</v>
      </c>
      <c r="G99" s="121" t="s">
        <v>835</v>
      </c>
      <c r="H99" s="122" t="s">
        <v>836</v>
      </c>
      <c r="I99" s="122" t="s">
        <v>837</v>
      </c>
      <c r="J99" s="122" t="s">
        <v>838</v>
      </c>
      <c r="K99" s="122" t="s">
        <v>839</v>
      </c>
      <c r="L99" s="122" t="s">
        <v>840</v>
      </c>
      <c r="M99" s="122" t="s">
        <v>807</v>
      </c>
      <c r="N99" s="124" t="s">
        <v>661</v>
      </c>
      <c r="O99" s="671"/>
      <c r="P99" s="125" t="s">
        <v>726</v>
      </c>
      <c r="Q99" s="123" t="s">
        <v>841</v>
      </c>
      <c r="R99" s="121" t="s">
        <v>842</v>
      </c>
      <c r="S99" s="123" t="s">
        <v>843</v>
      </c>
    </row>
    <row r="100" spans="2:19" ht="24" customHeight="1">
      <c r="B100" s="198" t="s">
        <v>844</v>
      </c>
      <c r="C100" s="126">
        <v>29</v>
      </c>
      <c r="D100" s="127">
        <v>9</v>
      </c>
      <c r="E100" s="128">
        <v>20</v>
      </c>
      <c r="F100" s="129">
        <v>0</v>
      </c>
      <c r="G100" s="127">
        <v>5</v>
      </c>
      <c r="H100" s="128">
        <v>0</v>
      </c>
      <c r="I100" s="128">
        <v>5</v>
      </c>
      <c r="J100" s="128">
        <v>8</v>
      </c>
      <c r="K100" s="128">
        <v>11</v>
      </c>
      <c r="L100" s="128">
        <v>0</v>
      </c>
      <c r="M100" s="128">
        <v>0</v>
      </c>
      <c r="N100" s="128">
        <v>0</v>
      </c>
      <c r="O100" s="130">
        <v>1</v>
      </c>
      <c r="P100" s="131">
        <v>4</v>
      </c>
      <c r="Q100" s="129">
        <v>2</v>
      </c>
      <c r="R100" s="127">
        <v>14</v>
      </c>
      <c r="S100" s="129">
        <v>10</v>
      </c>
    </row>
    <row r="101" spans="2:19" ht="24" customHeight="1">
      <c r="B101" s="199" t="s">
        <v>845</v>
      </c>
      <c r="C101" s="132">
        <v>1</v>
      </c>
      <c r="D101" s="133">
        <v>1</v>
      </c>
      <c r="E101" s="134">
        <v>0</v>
      </c>
      <c r="F101" s="135">
        <v>0</v>
      </c>
      <c r="G101" s="133">
        <v>1</v>
      </c>
      <c r="H101" s="134">
        <v>0</v>
      </c>
      <c r="I101" s="134">
        <v>0</v>
      </c>
      <c r="J101" s="134">
        <v>0</v>
      </c>
      <c r="K101" s="134">
        <v>0</v>
      </c>
      <c r="L101" s="134">
        <v>0</v>
      </c>
      <c r="M101" s="134">
        <v>0</v>
      </c>
      <c r="N101" s="134">
        <v>0</v>
      </c>
      <c r="O101" s="136">
        <v>1</v>
      </c>
      <c r="P101" s="137">
        <v>1</v>
      </c>
      <c r="Q101" s="135">
        <v>0</v>
      </c>
      <c r="R101" s="133">
        <v>1</v>
      </c>
      <c r="S101" s="135">
        <v>0</v>
      </c>
    </row>
    <row r="102" spans="2:19" ht="24" customHeight="1">
      <c r="B102" s="199" t="s">
        <v>846</v>
      </c>
      <c r="C102" s="132">
        <v>4</v>
      </c>
      <c r="D102" s="133">
        <v>2</v>
      </c>
      <c r="E102" s="134">
        <v>2</v>
      </c>
      <c r="F102" s="135">
        <v>0</v>
      </c>
      <c r="G102" s="133">
        <v>2</v>
      </c>
      <c r="H102" s="134">
        <v>0</v>
      </c>
      <c r="I102" s="134">
        <v>1</v>
      </c>
      <c r="J102" s="134">
        <v>1</v>
      </c>
      <c r="K102" s="134">
        <v>0</v>
      </c>
      <c r="L102" s="134">
        <v>0</v>
      </c>
      <c r="M102" s="134">
        <v>0</v>
      </c>
      <c r="N102" s="134">
        <v>0</v>
      </c>
      <c r="O102" s="136">
        <v>2</v>
      </c>
      <c r="P102" s="137">
        <v>0</v>
      </c>
      <c r="Q102" s="135">
        <v>1</v>
      </c>
      <c r="R102" s="133">
        <v>2</v>
      </c>
      <c r="S102" s="135">
        <v>1</v>
      </c>
    </row>
    <row r="103" spans="2:19" ht="24" customHeight="1">
      <c r="B103" s="199" t="s">
        <v>847</v>
      </c>
      <c r="C103" s="132">
        <v>30</v>
      </c>
      <c r="D103" s="133">
        <v>14</v>
      </c>
      <c r="E103" s="134">
        <v>15</v>
      </c>
      <c r="F103" s="135">
        <v>1</v>
      </c>
      <c r="G103" s="133">
        <v>7</v>
      </c>
      <c r="H103" s="134">
        <v>1</v>
      </c>
      <c r="I103" s="134">
        <v>5</v>
      </c>
      <c r="J103" s="134">
        <v>11</v>
      </c>
      <c r="K103" s="134">
        <v>1</v>
      </c>
      <c r="L103" s="134">
        <v>2</v>
      </c>
      <c r="M103" s="134">
        <v>2</v>
      </c>
      <c r="N103" s="134">
        <v>1</v>
      </c>
      <c r="O103" s="136">
        <v>5</v>
      </c>
      <c r="P103" s="137">
        <v>1</v>
      </c>
      <c r="Q103" s="135">
        <v>8</v>
      </c>
      <c r="R103" s="133">
        <v>7</v>
      </c>
      <c r="S103" s="135">
        <v>13</v>
      </c>
    </row>
    <row r="104" spans="2:19" ht="24" customHeight="1" thickBot="1">
      <c r="B104" s="200" t="s">
        <v>848</v>
      </c>
      <c r="C104" s="138">
        <v>55</v>
      </c>
      <c r="D104" s="139">
        <v>33</v>
      </c>
      <c r="E104" s="140">
        <v>20</v>
      </c>
      <c r="F104" s="141">
        <v>2</v>
      </c>
      <c r="G104" s="139">
        <v>20</v>
      </c>
      <c r="H104" s="140">
        <v>4</v>
      </c>
      <c r="I104" s="140">
        <v>2</v>
      </c>
      <c r="J104" s="140">
        <v>10</v>
      </c>
      <c r="K104" s="140">
        <v>0</v>
      </c>
      <c r="L104" s="140">
        <v>10</v>
      </c>
      <c r="M104" s="140">
        <v>4</v>
      </c>
      <c r="N104" s="140">
        <v>5</v>
      </c>
      <c r="O104" s="142">
        <v>13</v>
      </c>
      <c r="P104" s="143">
        <v>5</v>
      </c>
      <c r="Q104" s="141">
        <v>16</v>
      </c>
      <c r="R104" s="139">
        <v>11</v>
      </c>
      <c r="S104" s="141">
        <v>35</v>
      </c>
    </row>
  </sheetData>
  <mergeCells count="24">
    <mergeCell ref="R6:S6"/>
    <mergeCell ref="B6:B7"/>
    <mergeCell ref="C6:F6"/>
    <mergeCell ref="G6:N6"/>
    <mergeCell ref="O6:O7"/>
    <mergeCell ref="P6:Q6"/>
    <mergeCell ref="R17:S17"/>
    <mergeCell ref="B30:B31"/>
    <mergeCell ref="C30:F30"/>
    <mergeCell ref="O30:O31"/>
    <mergeCell ref="P30:Q30"/>
    <mergeCell ref="R30:S30"/>
    <mergeCell ref="G30:N30"/>
    <mergeCell ref="B17:B18"/>
    <mergeCell ref="C17:F17"/>
    <mergeCell ref="G17:N17"/>
    <mergeCell ref="O17:O18"/>
    <mergeCell ref="P17:Q17"/>
    <mergeCell ref="B98:B99"/>
    <mergeCell ref="C98:F98"/>
    <mergeCell ref="P98:Q98"/>
    <mergeCell ref="R98:S98"/>
    <mergeCell ref="G98:N98"/>
    <mergeCell ref="O98:O99"/>
  </mergeCells>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7963D-3FC9-4E03-9C54-A561B7E2CFA1}">
  <dimension ref="A1:S65"/>
  <sheetViews>
    <sheetView zoomScale="40" zoomScaleNormal="40" workbookViewId="0">
      <selection activeCell="G73" sqref="G73"/>
    </sheetView>
  </sheetViews>
  <sheetFormatPr defaultColWidth="8.625" defaultRowHeight="16.5"/>
  <cols>
    <col min="1" max="1" width="2.625" style="5" customWidth="1"/>
    <col min="2" max="2" width="25.625" style="5" customWidth="1"/>
    <col min="3" max="19" width="10.125" style="5" customWidth="1"/>
    <col min="20" max="16384" width="8.625" style="5"/>
  </cols>
  <sheetData>
    <row r="1" spans="1:19" s="2" customFormat="1">
      <c r="A1" s="152" t="s">
        <v>29</v>
      </c>
      <c r="B1" s="1"/>
      <c r="C1" s="1"/>
      <c r="D1" s="1"/>
      <c r="E1" s="1"/>
      <c r="F1" s="1"/>
    </row>
    <row r="2" spans="1:19">
      <c r="A2" s="5" t="s">
        <v>849</v>
      </c>
    </row>
    <row r="3" spans="1:19">
      <c r="A3" s="5" t="s">
        <v>850</v>
      </c>
    </row>
    <row r="5" spans="1:19" ht="17.25" thickBot="1">
      <c r="C5" s="153"/>
      <c r="D5" s="153"/>
      <c r="E5" s="153"/>
      <c r="F5" s="153"/>
      <c r="G5" s="153"/>
      <c r="H5" s="153"/>
      <c r="I5" s="153"/>
      <c r="J5" s="153"/>
      <c r="K5" s="153"/>
      <c r="L5" s="153"/>
      <c r="M5" s="153"/>
      <c r="N5" s="153"/>
      <c r="O5" s="153"/>
      <c r="P5" s="153"/>
      <c r="S5" s="99" t="s">
        <v>24</v>
      </c>
    </row>
    <row r="6" spans="1:19" ht="18" customHeight="1">
      <c r="B6" s="738"/>
      <c r="C6" s="732" t="s">
        <v>570</v>
      </c>
      <c r="D6" s="733"/>
      <c r="E6" s="733"/>
      <c r="F6" s="734"/>
      <c r="G6" s="733" t="s">
        <v>426</v>
      </c>
      <c r="H6" s="733"/>
      <c r="I6" s="733"/>
      <c r="J6" s="733"/>
      <c r="K6" s="733"/>
      <c r="L6" s="733"/>
      <c r="M6" s="733"/>
      <c r="N6" s="733"/>
      <c r="O6" s="748" t="s">
        <v>851</v>
      </c>
      <c r="P6" s="732" t="s">
        <v>354</v>
      </c>
      <c r="Q6" s="734"/>
      <c r="R6" s="733" t="s">
        <v>355</v>
      </c>
      <c r="S6" s="734"/>
    </row>
    <row r="7" spans="1:19" ht="50.25" thickBot="1">
      <c r="B7" s="739"/>
      <c r="C7" s="67" t="s">
        <v>858</v>
      </c>
      <c r="D7" s="68" t="s">
        <v>859</v>
      </c>
      <c r="E7" s="69" t="s">
        <v>860</v>
      </c>
      <c r="F7" s="70" t="s">
        <v>587</v>
      </c>
      <c r="G7" s="68" t="s">
        <v>861</v>
      </c>
      <c r="H7" s="69" t="s">
        <v>534</v>
      </c>
      <c r="I7" s="69" t="s">
        <v>862</v>
      </c>
      <c r="J7" s="69" t="s">
        <v>863</v>
      </c>
      <c r="K7" s="69" t="s">
        <v>864</v>
      </c>
      <c r="L7" s="69" t="s">
        <v>865</v>
      </c>
      <c r="M7" s="69" t="s">
        <v>807</v>
      </c>
      <c r="N7" s="154" t="s">
        <v>866</v>
      </c>
      <c r="O7" s="749"/>
      <c r="P7" s="155" t="s">
        <v>711</v>
      </c>
      <c r="Q7" s="70" t="s">
        <v>796</v>
      </c>
      <c r="R7" s="68" t="s">
        <v>867</v>
      </c>
      <c r="S7" s="70" t="s">
        <v>868</v>
      </c>
    </row>
    <row r="8" spans="1:19" ht="24" customHeight="1">
      <c r="B8" s="193" t="s">
        <v>852</v>
      </c>
      <c r="C8" s="72">
        <v>5</v>
      </c>
      <c r="D8" s="73">
        <v>0</v>
      </c>
      <c r="E8" s="74">
        <v>5</v>
      </c>
      <c r="F8" s="77">
        <v>0</v>
      </c>
      <c r="G8" s="73">
        <v>0</v>
      </c>
      <c r="H8" s="74">
        <v>0</v>
      </c>
      <c r="I8" s="74">
        <v>1</v>
      </c>
      <c r="J8" s="74">
        <v>3</v>
      </c>
      <c r="K8" s="74">
        <v>0</v>
      </c>
      <c r="L8" s="74">
        <v>0</v>
      </c>
      <c r="M8" s="74">
        <v>1</v>
      </c>
      <c r="N8" s="74">
        <v>0</v>
      </c>
      <c r="O8" s="156">
        <v>0</v>
      </c>
      <c r="P8" s="157">
        <v>0</v>
      </c>
      <c r="Q8" s="77">
        <v>2</v>
      </c>
      <c r="R8" s="73">
        <v>1</v>
      </c>
      <c r="S8" s="77">
        <v>2</v>
      </c>
    </row>
    <row r="9" spans="1:19" ht="24" customHeight="1">
      <c r="B9" s="160" t="s">
        <v>853</v>
      </c>
      <c r="C9" s="79">
        <v>42</v>
      </c>
      <c r="D9" s="80">
        <v>25</v>
      </c>
      <c r="E9" s="81">
        <v>17</v>
      </c>
      <c r="F9" s="84">
        <v>0</v>
      </c>
      <c r="G9" s="80">
        <v>11</v>
      </c>
      <c r="H9" s="81">
        <v>4</v>
      </c>
      <c r="I9" s="81">
        <v>6</v>
      </c>
      <c r="J9" s="81">
        <v>13</v>
      </c>
      <c r="K9" s="81">
        <v>2</v>
      </c>
      <c r="L9" s="81">
        <v>2</v>
      </c>
      <c r="M9" s="81">
        <v>3</v>
      </c>
      <c r="N9" s="81">
        <v>1</v>
      </c>
      <c r="O9" s="158">
        <v>9</v>
      </c>
      <c r="P9" s="159">
        <v>4</v>
      </c>
      <c r="Q9" s="84">
        <v>3</v>
      </c>
      <c r="R9" s="80">
        <v>11</v>
      </c>
      <c r="S9" s="84">
        <v>19</v>
      </c>
    </row>
    <row r="10" spans="1:19" ht="24" customHeight="1">
      <c r="B10" s="160" t="s">
        <v>854</v>
      </c>
      <c r="C10" s="79">
        <v>59</v>
      </c>
      <c r="D10" s="80">
        <v>29</v>
      </c>
      <c r="E10" s="81">
        <v>29</v>
      </c>
      <c r="F10" s="84">
        <v>1</v>
      </c>
      <c r="G10" s="80">
        <v>21</v>
      </c>
      <c r="H10" s="81">
        <v>2</v>
      </c>
      <c r="I10" s="81">
        <v>7</v>
      </c>
      <c r="J10" s="81">
        <v>12</v>
      </c>
      <c r="K10" s="81">
        <v>9</v>
      </c>
      <c r="L10" s="81">
        <v>5</v>
      </c>
      <c r="M10" s="81">
        <v>0</v>
      </c>
      <c r="N10" s="81">
        <v>3</v>
      </c>
      <c r="O10" s="158">
        <v>14</v>
      </c>
      <c r="P10" s="159">
        <v>5</v>
      </c>
      <c r="Q10" s="84">
        <v>7</v>
      </c>
      <c r="R10" s="80">
        <v>20</v>
      </c>
      <c r="S10" s="84">
        <v>22</v>
      </c>
    </row>
    <row r="11" spans="1:19" ht="24" customHeight="1">
      <c r="B11" s="160" t="s">
        <v>855</v>
      </c>
      <c r="C11" s="79">
        <v>25</v>
      </c>
      <c r="D11" s="80">
        <v>14</v>
      </c>
      <c r="E11" s="81">
        <v>11</v>
      </c>
      <c r="F11" s="84">
        <v>0</v>
      </c>
      <c r="G11" s="80">
        <v>10</v>
      </c>
      <c r="H11" s="81">
        <v>1</v>
      </c>
      <c r="I11" s="81">
        <v>4</v>
      </c>
      <c r="J11" s="81">
        <v>4</v>
      </c>
      <c r="K11" s="81">
        <v>3</v>
      </c>
      <c r="L11" s="81">
        <v>2</v>
      </c>
      <c r="M11" s="81">
        <v>0</v>
      </c>
      <c r="N11" s="81">
        <v>1</v>
      </c>
      <c r="O11" s="158">
        <v>7</v>
      </c>
      <c r="P11" s="159">
        <v>3</v>
      </c>
      <c r="Q11" s="84">
        <v>3</v>
      </c>
      <c r="R11" s="80">
        <v>5</v>
      </c>
      <c r="S11" s="84">
        <v>12</v>
      </c>
    </row>
    <row r="12" spans="1:19" ht="24" customHeight="1">
      <c r="B12" s="160" t="s">
        <v>856</v>
      </c>
      <c r="C12" s="79">
        <v>5</v>
      </c>
      <c r="D12" s="80">
        <v>2</v>
      </c>
      <c r="E12" s="81">
        <v>2</v>
      </c>
      <c r="F12" s="84">
        <v>1</v>
      </c>
      <c r="G12" s="80">
        <v>3</v>
      </c>
      <c r="H12" s="81">
        <v>0</v>
      </c>
      <c r="I12" s="81">
        <v>0</v>
      </c>
      <c r="J12" s="81">
        <v>1</v>
      </c>
      <c r="K12" s="81">
        <v>0</v>
      </c>
      <c r="L12" s="81">
        <v>1</v>
      </c>
      <c r="M12" s="81">
        <v>0</v>
      </c>
      <c r="N12" s="81">
        <v>0</v>
      </c>
      <c r="O12" s="158">
        <v>1</v>
      </c>
      <c r="P12" s="159">
        <v>1</v>
      </c>
      <c r="Q12" s="84">
        <v>3</v>
      </c>
      <c r="R12" s="80">
        <v>1</v>
      </c>
      <c r="S12" s="84">
        <v>4</v>
      </c>
    </row>
    <row r="13" spans="1:19" ht="24" customHeight="1" thickBot="1">
      <c r="B13" s="194" t="s">
        <v>857</v>
      </c>
      <c r="C13" s="93">
        <v>49</v>
      </c>
      <c r="D13" s="94">
        <v>29</v>
      </c>
      <c r="E13" s="95">
        <v>18</v>
      </c>
      <c r="F13" s="98">
        <v>2</v>
      </c>
      <c r="G13" s="94">
        <v>13</v>
      </c>
      <c r="H13" s="95">
        <v>1</v>
      </c>
      <c r="I13" s="95">
        <v>3</v>
      </c>
      <c r="J13" s="95">
        <v>13</v>
      </c>
      <c r="K13" s="95">
        <v>4</v>
      </c>
      <c r="L13" s="95">
        <v>6</v>
      </c>
      <c r="M13" s="95">
        <v>2</v>
      </c>
      <c r="N13" s="95">
        <v>7</v>
      </c>
      <c r="O13" s="161">
        <v>10</v>
      </c>
      <c r="P13" s="162">
        <v>3</v>
      </c>
      <c r="Q13" s="98">
        <v>15</v>
      </c>
      <c r="R13" s="94">
        <v>7</v>
      </c>
      <c r="S13" s="98">
        <v>36</v>
      </c>
    </row>
    <row r="15" spans="1:19">
      <c r="A15" s="5" t="s">
        <v>1113</v>
      </c>
    </row>
    <row r="18" spans="1:19" ht="17.25" thickBot="1">
      <c r="C18" s="153"/>
      <c r="D18" s="153"/>
      <c r="E18" s="153"/>
      <c r="F18" s="153"/>
      <c r="G18" s="153"/>
      <c r="H18" s="153"/>
      <c r="I18" s="153"/>
      <c r="J18" s="153"/>
      <c r="K18" s="153"/>
      <c r="L18" s="153"/>
      <c r="M18" s="153"/>
      <c r="N18" s="153"/>
      <c r="O18" s="153"/>
      <c r="P18" s="153"/>
      <c r="S18" s="99" t="s">
        <v>24</v>
      </c>
    </row>
    <row r="19" spans="1:19" ht="18" customHeight="1">
      <c r="B19" s="738"/>
      <c r="C19" s="732" t="s">
        <v>570</v>
      </c>
      <c r="D19" s="733"/>
      <c r="E19" s="733"/>
      <c r="F19" s="734"/>
      <c r="G19" s="733" t="s">
        <v>426</v>
      </c>
      <c r="H19" s="733"/>
      <c r="I19" s="733"/>
      <c r="J19" s="733"/>
      <c r="K19" s="733"/>
      <c r="L19" s="733"/>
      <c r="M19" s="733"/>
      <c r="N19" s="733"/>
      <c r="O19" s="748" t="s">
        <v>869</v>
      </c>
      <c r="P19" s="732" t="s">
        <v>354</v>
      </c>
      <c r="Q19" s="734"/>
      <c r="R19" s="733" t="s">
        <v>355</v>
      </c>
      <c r="S19" s="734"/>
    </row>
    <row r="20" spans="1:19" ht="50.25" thickBot="1">
      <c r="B20" s="739"/>
      <c r="C20" s="67" t="s">
        <v>874</v>
      </c>
      <c r="D20" s="68" t="s">
        <v>680</v>
      </c>
      <c r="E20" s="69" t="s">
        <v>875</v>
      </c>
      <c r="F20" s="70" t="s">
        <v>532</v>
      </c>
      <c r="G20" s="68" t="s">
        <v>876</v>
      </c>
      <c r="H20" s="69" t="s">
        <v>877</v>
      </c>
      <c r="I20" s="69" t="s">
        <v>878</v>
      </c>
      <c r="J20" s="69" t="s">
        <v>879</v>
      </c>
      <c r="K20" s="69" t="s">
        <v>806</v>
      </c>
      <c r="L20" s="69" t="s">
        <v>880</v>
      </c>
      <c r="M20" s="69" t="s">
        <v>539</v>
      </c>
      <c r="N20" s="154" t="s">
        <v>1124</v>
      </c>
      <c r="O20" s="749"/>
      <c r="P20" s="155" t="s">
        <v>870</v>
      </c>
      <c r="Q20" s="70" t="s">
        <v>871</v>
      </c>
      <c r="R20" s="68" t="s">
        <v>872</v>
      </c>
      <c r="S20" s="70" t="s">
        <v>873</v>
      </c>
    </row>
    <row r="21" spans="1:19" ht="24" customHeight="1">
      <c r="B21" s="195" t="s">
        <v>30</v>
      </c>
      <c r="C21" s="72">
        <v>39</v>
      </c>
      <c r="D21" s="73">
        <v>25</v>
      </c>
      <c r="E21" s="74">
        <v>14</v>
      </c>
      <c r="F21" s="77">
        <v>0</v>
      </c>
      <c r="G21" s="73">
        <v>16</v>
      </c>
      <c r="H21" s="74">
        <v>4</v>
      </c>
      <c r="I21" s="74">
        <v>6</v>
      </c>
      <c r="J21" s="74">
        <v>7</v>
      </c>
      <c r="K21" s="74">
        <v>5</v>
      </c>
      <c r="L21" s="74">
        <v>0</v>
      </c>
      <c r="M21" s="74">
        <v>1</v>
      </c>
      <c r="N21" s="76" t="s">
        <v>1123</v>
      </c>
      <c r="O21" s="156">
        <v>11</v>
      </c>
      <c r="P21" s="157">
        <v>8</v>
      </c>
      <c r="Q21" s="77">
        <v>1</v>
      </c>
      <c r="R21" s="73">
        <v>11</v>
      </c>
      <c r="S21" s="77">
        <v>21</v>
      </c>
    </row>
    <row r="22" spans="1:19" ht="24" customHeight="1">
      <c r="B22" s="196" t="s">
        <v>31</v>
      </c>
      <c r="C22" s="79">
        <v>19</v>
      </c>
      <c r="D22" s="80">
        <v>14</v>
      </c>
      <c r="E22" s="81">
        <v>5</v>
      </c>
      <c r="F22" s="84">
        <v>0</v>
      </c>
      <c r="G22" s="80">
        <v>10</v>
      </c>
      <c r="H22" s="81">
        <v>3</v>
      </c>
      <c r="I22" s="81">
        <v>2</v>
      </c>
      <c r="J22" s="81">
        <v>1</v>
      </c>
      <c r="K22" s="81">
        <v>2</v>
      </c>
      <c r="L22" s="81">
        <v>1</v>
      </c>
      <c r="M22" s="81">
        <v>0</v>
      </c>
      <c r="N22" s="83" t="s">
        <v>1123</v>
      </c>
      <c r="O22" s="158">
        <v>7</v>
      </c>
      <c r="P22" s="159">
        <v>4</v>
      </c>
      <c r="Q22" s="84">
        <v>1</v>
      </c>
      <c r="R22" s="80">
        <v>6</v>
      </c>
      <c r="S22" s="84">
        <v>10</v>
      </c>
    </row>
    <row r="23" spans="1:19" ht="24" customHeight="1">
      <c r="B23" s="196" t="s">
        <v>32</v>
      </c>
      <c r="C23" s="79">
        <v>47</v>
      </c>
      <c r="D23" s="80">
        <v>24</v>
      </c>
      <c r="E23" s="81">
        <v>21</v>
      </c>
      <c r="F23" s="84">
        <v>2</v>
      </c>
      <c r="G23" s="80">
        <v>19</v>
      </c>
      <c r="H23" s="81">
        <v>5</v>
      </c>
      <c r="I23" s="81">
        <v>7</v>
      </c>
      <c r="J23" s="81">
        <v>11</v>
      </c>
      <c r="K23" s="81">
        <v>4</v>
      </c>
      <c r="L23" s="81">
        <v>1</v>
      </c>
      <c r="M23" s="81">
        <v>0</v>
      </c>
      <c r="N23" s="83" t="s">
        <v>1123</v>
      </c>
      <c r="O23" s="158">
        <v>12</v>
      </c>
      <c r="P23" s="159">
        <v>7</v>
      </c>
      <c r="Q23" s="84">
        <v>6</v>
      </c>
      <c r="R23" s="80">
        <v>14</v>
      </c>
      <c r="S23" s="84">
        <v>26</v>
      </c>
    </row>
    <row r="24" spans="1:19" ht="24" customHeight="1">
      <c r="B24" s="196" t="s">
        <v>33</v>
      </c>
      <c r="C24" s="79">
        <v>13</v>
      </c>
      <c r="D24" s="80">
        <v>6</v>
      </c>
      <c r="E24" s="81">
        <v>7</v>
      </c>
      <c r="F24" s="84">
        <v>0</v>
      </c>
      <c r="G24" s="80">
        <v>3</v>
      </c>
      <c r="H24" s="81">
        <v>1</v>
      </c>
      <c r="I24" s="81">
        <v>4</v>
      </c>
      <c r="J24" s="81">
        <v>3</v>
      </c>
      <c r="K24" s="81">
        <v>1</v>
      </c>
      <c r="L24" s="81">
        <v>0</v>
      </c>
      <c r="M24" s="81">
        <v>1</v>
      </c>
      <c r="N24" s="83" t="s">
        <v>1123</v>
      </c>
      <c r="O24" s="158">
        <v>5</v>
      </c>
      <c r="P24" s="159">
        <v>3</v>
      </c>
      <c r="Q24" s="84">
        <v>1</v>
      </c>
      <c r="R24" s="80">
        <v>6</v>
      </c>
      <c r="S24" s="84">
        <v>5</v>
      </c>
    </row>
    <row r="25" spans="1:19" ht="24" customHeight="1">
      <c r="B25" s="196" t="s">
        <v>34</v>
      </c>
      <c r="C25" s="79">
        <v>19</v>
      </c>
      <c r="D25" s="80">
        <v>15</v>
      </c>
      <c r="E25" s="81">
        <v>4</v>
      </c>
      <c r="F25" s="84">
        <v>0</v>
      </c>
      <c r="G25" s="80">
        <v>10</v>
      </c>
      <c r="H25" s="81">
        <v>4</v>
      </c>
      <c r="I25" s="81">
        <v>3</v>
      </c>
      <c r="J25" s="81">
        <v>1</v>
      </c>
      <c r="K25" s="81">
        <v>1</v>
      </c>
      <c r="L25" s="81">
        <v>0</v>
      </c>
      <c r="M25" s="81">
        <v>0</v>
      </c>
      <c r="N25" s="83" t="s">
        <v>1123</v>
      </c>
      <c r="O25" s="158">
        <v>7</v>
      </c>
      <c r="P25" s="159">
        <v>4</v>
      </c>
      <c r="Q25" s="84">
        <v>0</v>
      </c>
      <c r="R25" s="80">
        <v>6</v>
      </c>
      <c r="S25" s="84">
        <v>9</v>
      </c>
    </row>
    <row r="26" spans="1:19" ht="24" customHeight="1">
      <c r="B26" s="196" t="s">
        <v>35</v>
      </c>
      <c r="C26" s="79">
        <v>29</v>
      </c>
      <c r="D26" s="80">
        <v>18</v>
      </c>
      <c r="E26" s="81">
        <v>10</v>
      </c>
      <c r="F26" s="84">
        <v>1</v>
      </c>
      <c r="G26" s="80">
        <v>13</v>
      </c>
      <c r="H26" s="81">
        <v>4</v>
      </c>
      <c r="I26" s="81">
        <v>5</v>
      </c>
      <c r="J26" s="81">
        <v>4</v>
      </c>
      <c r="K26" s="81">
        <v>2</v>
      </c>
      <c r="L26" s="81">
        <v>1</v>
      </c>
      <c r="M26" s="81">
        <v>0</v>
      </c>
      <c r="N26" s="83" t="s">
        <v>1123</v>
      </c>
      <c r="O26" s="158">
        <v>7</v>
      </c>
      <c r="P26" s="159">
        <v>4</v>
      </c>
      <c r="Q26" s="84">
        <v>0</v>
      </c>
      <c r="R26" s="80">
        <v>11</v>
      </c>
      <c r="S26" s="84">
        <v>12</v>
      </c>
    </row>
    <row r="27" spans="1:19" ht="24" customHeight="1">
      <c r="B27" s="196" t="s">
        <v>36</v>
      </c>
      <c r="C27" s="79">
        <v>11</v>
      </c>
      <c r="D27" s="80">
        <v>7</v>
      </c>
      <c r="E27" s="81">
        <v>4</v>
      </c>
      <c r="F27" s="84">
        <v>0</v>
      </c>
      <c r="G27" s="80">
        <v>5</v>
      </c>
      <c r="H27" s="81">
        <v>1</v>
      </c>
      <c r="I27" s="81">
        <v>2</v>
      </c>
      <c r="J27" s="81">
        <v>1</v>
      </c>
      <c r="K27" s="81">
        <v>1</v>
      </c>
      <c r="L27" s="81">
        <v>0</v>
      </c>
      <c r="M27" s="81">
        <v>1</v>
      </c>
      <c r="N27" s="83" t="s">
        <v>1123</v>
      </c>
      <c r="O27" s="158">
        <v>5</v>
      </c>
      <c r="P27" s="159">
        <v>2</v>
      </c>
      <c r="Q27" s="84">
        <v>1</v>
      </c>
      <c r="R27" s="80">
        <v>2</v>
      </c>
      <c r="S27" s="84">
        <v>8</v>
      </c>
    </row>
    <row r="28" spans="1:19" ht="24" customHeight="1">
      <c r="B28" s="196" t="s">
        <v>37</v>
      </c>
      <c r="C28" s="79">
        <v>1</v>
      </c>
      <c r="D28" s="80">
        <v>0</v>
      </c>
      <c r="E28" s="81">
        <v>1</v>
      </c>
      <c r="F28" s="84">
        <v>0</v>
      </c>
      <c r="G28" s="80">
        <v>0</v>
      </c>
      <c r="H28" s="81">
        <v>0</v>
      </c>
      <c r="I28" s="81">
        <v>1</v>
      </c>
      <c r="J28" s="81">
        <v>0</v>
      </c>
      <c r="K28" s="81">
        <v>0</v>
      </c>
      <c r="L28" s="81">
        <v>0</v>
      </c>
      <c r="M28" s="81">
        <v>0</v>
      </c>
      <c r="N28" s="83" t="s">
        <v>1123</v>
      </c>
      <c r="O28" s="158">
        <v>1</v>
      </c>
      <c r="P28" s="159">
        <v>1</v>
      </c>
      <c r="Q28" s="84">
        <v>0</v>
      </c>
      <c r="R28" s="80">
        <v>0</v>
      </c>
      <c r="S28" s="84">
        <v>0</v>
      </c>
    </row>
    <row r="29" spans="1:19" ht="24" customHeight="1" thickBot="1">
      <c r="B29" s="197" t="s">
        <v>20</v>
      </c>
      <c r="C29" s="93">
        <v>12</v>
      </c>
      <c r="D29" s="94">
        <v>4</v>
      </c>
      <c r="E29" s="95">
        <v>8</v>
      </c>
      <c r="F29" s="98">
        <v>0</v>
      </c>
      <c r="G29" s="94">
        <v>3</v>
      </c>
      <c r="H29" s="95">
        <v>0</v>
      </c>
      <c r="I29" s="95">
        <v>2</v>
      </c>
      <c r="J29" s="95">
        <v>4</v>
      </c>
      <c r="K29" s="95">
        <v>1</v>
      </c>
      <c r="L29" s="95">
        <v>1</v>
      </c>
      <c r="M29" s="95">
        <v>0</v>
      </c>
      <c r="N29" s="97" t="s">
        <v>1123</v>
      </c>
      <c r="O29" s="161">
        <v>1</v>
      </c>
      <c r="P29" s="162">
        <v>2</v>
      </c>
      <c r="Q29" s="98">
        <v>3</v>
      </c>
      <c r="R29" s="94">
        <v>5</v>
      </c>
      <c r="S29" s="98">
        <v>5</v>
      </c>
    </row>
    <row r="31" spans="1:19">
      <c r="A31" s="5" t="s">
        <v>881</v>
      </c>
    </row>
    <row r="34" spans="2:19" ht="17.25" thickBot="1">
      <c r="S34" s="99" t="s">
        <v>24</v>
      </c>
    </row>
    <row r="35" spans="2:19" ht="18" customHeight="1">
      <c r="B35" s="738"/>
      <c r="C35" s="732" t="s">
        <v>570</v>
      </c>
      <c r="D35" s="733"/>
      <c r="E35" s="733"/>
      <c r="F35" s="734"/>
      <c r="G35" s="733" t="s">
        <v>426</v>
      </c>
      <c r="H35" s="733"/>
      <c r="I35" s="733"/>
      <c r="J35" s="733"/>
      <c r="K35" s="733"/>
      <c r="L35" s="733"/>
      <c r="M35" s="733"/>
      <c r="N35" s="733"/>
      <c r="O35" s="748" t="s">
        <v>1256</v>
      </c>
      <c r="P35" s="732" t="s">
        <v>354</v>
      </c>
      <c r="Q35" s="734"/>
      <c r="R35" s="733" t="s">
        <v>355</v>
      </c>
      <c r="S35" s="734"/>
    </row>
    <row r="36" spans="2:19" ht="50.25" thickBot="1">
      <c r="B36" s="739"/>
      <c r="C36" s="67" t="s">
        <v>1274</v>
      </c>
      <c r="D36" s="68" t="s">
        <v>1275</v>
      </c>
      <c r="E36" s="69" t="s">
        <v>1227</v>
      </c>
      <c r="F36" s="70" t="s">
        <v>1174</v>
      </c>
      <c r="G36" s="68" t="s">
        <v>1276</v>
      </c>
      <c r="H36" s="69" t="s">
        <v>1277</v>
      </c>
      <c r="I36" s="69" t="s">
        <v>982</v>
      </c>
      <c r="J36" s="69" t="s">
        <v>1230</v>
      </c>
      <c r="K36" s="69" t="s">
        <v>744</v>
      </c>
      <c r="L36" s="69" t="s">
        <v>880</v>
      </c>
      <c r="M36" s="69" t="s">
        <v>539</v>
      </c>
      <c r="N36" s="154" t="s">
        <v>1174</v>
      </c>
      <c r="O36" s="749"/>
      <c r="P36" s="155" t="s">
        <v>726</v>
      </c>
      <c r="Q36" s="70" t="s">
        <v>821</v>
      </c>
      <c r="R36" s="68" t="s">
        <v>1278</v>
      </c>
      <c r="S36" s="70" t="s">
        <v>1279</v>
      </c>
    </row>
    <row r="37" spans="2:19" ht="24" customHeight="1">
      <c r="B37" s="195" t="s">
        <v>882</v>
      </c>
      <c r="C37" s="72">
        <v>35</v>
      </c>
      <c r="D37" s="73">
        <v>21</v>
      </c>
      <c r="E37" s="74">
        <v>14</v>
      </c>
      <c r="F37" s="75" t="s">
        <v>49</v>
      </c>
      <c r="G37" s="73">
        <v>18</v>
      </c>
      <c r="H37" s="74">
        <v>2</v>
      </c>
      <c r="I37" s="74">
        <v>5</v>
      </c>
      <c r="J37" s="74">
        <v>8</v>
      </c>
      <c r="K37" s="74">
        <v>0</v>
      </c>
      <c r="L37" s="74">
        <v>1</v>
      </c>
      <c r="M37" s="74">
        <v>1</v>
      </c>
      <c r="N37" s="76" t="s">
        <v>49</v>
      </c>
      <c r="O37" s="156">
        <v>10</v>
      </c>
      <c r="P37" s="157">
        <v>7</v>
      </c>
      <c r="Q37" s="77">
        <v>4</v>
      </c>
      <c r="R37" s="73">
        <v>13</v>
      </c>
      <c r="S37" s="77">
        <v>17</v>
      </c>
    </row>
    <row r="38" spans="2:19" ht="24" customHeight="1">
      <c r="B38" s="196" t="s">
        <v>883</v>
      </c>
      <c r="C38" s="79">
        <v>26</v>
      </c>
      <c r="D38" s="80">
        <v>20</v>
      </c>
      <c r="E38" s="81">
        <v>5</v>
      </c>
      <c r="F38" s="82" t="s">
        <v>49</v>
      </c>
      <c r="G38" s="80">
        <v>17</v>
      </c>
      <c r="H38" s="81">
        <v>3</v>
      </c>
      <c r="I38" s="81">
        <v>3</v>
      </c>
      <c r="J38" s="81">
        <v>2</v>
      </c>
      <c r="K38" s="81">
        <v>0</v>
      </c>
      <c r="L38" s="81">
        <v>0</v>
      </c>
      <c r="M38" s="81">
        <v>1</v>
      </c>
      <c r="N38" s="83" t="s">
        <v>49</v>
      </c>
      <c r="O38" s="158">
        <v>8</v>
      </c>
      <c r="P38" s="159">
        <v>5</v>
      </c>
      <c r="Q38" s="84">
        <v>2</v>
      </c>
      <c r="R38" s="80">
        <v>10</v>
      </c>
      <c r="S38" s="84">
        <v>13</v>
      </c>
    </row>
    <row r="39" spans="2:19" ht="24" customHeight="1">
      <c r="B39" s="196" t="s">
        <v>884</v>
      </c>
      <c r="C39" s="79">
        <v>40</v>
      </c>
      <c r="D39" s="80">
        <v>23</v>
      </c>
      <c r="E39" s="81">
        <v>16</v>
      </c>
      <c r="F39" s="82" t="s">
        <v>49</v>
      </c>
      <c r="G39" s="80">
        <v>19</v>
      </c>
      <c r="H39" s="81">
        <v>4</v>
      </c>
      <c r="I39" s="81">
        <v>6</v>
      </c>
      <c r="J39" s="81">
        <v>6</v>
      </c>
      <c r="K39" s="81">
        <v>3</v>
      </c>
      <c r="L39" s="81">
        <v>0</v>
      </c>
      <c r="M39" s="81">
        <v>2</v>
      </c>
      <c r="N39" s="83" t="s">
        <v>49</v>
      </c>
      <c r="O39" s="158">
        <v>12</v>
      </c>
      <c r="P39" s="159">
        <v>7</v>
      </c>
      <c r="Q39" s="84">
        <v>4</v>
      </c>
      <c r="R39" s="80">
        <v>13</v>
      </c>
      <c r="S39" s="84">
        <v>17</v>
      </c>
    </row>
    <row r="40" spans="2:19" ht="24" customHeight="1">
      <c r="B40" s="196" t="s">
        <v>885</v>
      </c>
      <c r="C40" s="79">
        <v>29</v>
      </c>
      <c r="D40" s="80">
        <v>12</v>
      </c>
      <c r="E40" s="81">
        <v>17</v>
      </c>
      <c r="F40" s="82" t="s">
        <v>49</v>
      </c>
      <c r="G40" s="80">
        <v>11</v>
      </c>
      <c r="H40" s="81">
        <v>2</v>
      </c>
      <c r="I40" s="81">
        <v>5</v>
      </c>
      <c r="J40" s="81">
        <v>7</v>
      </c>
      <c r="K40" s="81">
        <v>2</v>
      </c>
      <c r="L40" s="81">
        <v>0</v>
      </c>
      <c r="M40" s="81">
        <v>1</v>
      </c>
      <c r="N40" s="83" t="s">
        <v>49</v>
      </c>
      <c r="O40" s="158">
        <v>5</v>
      </c>
      <c r="P40" s="159">
        <v>4</v>
      </c>
      <c r="Q40" s="84">
        <v>3</v>
      </c>
      <c r="R40" s="80">
        <v>12</v>
      </c>
      <c r="S40" s="84">
        <v>15</v>
      </c>
    </row>
    <row r="41" spans="2:19" ht="24" customHeight="1">
      <c r="B41" s="196" t="s">
        <v>886</v>
      </c>
      <c r="C41" s="79">
        <v>9</v>
      </c>
      <c r="D41" s="80">
        <v>5</v>
      </c>
      <c r="E41" s="81">
        <v>3</v>
      </c>
      <c r="F41" s="82" t="s">
        <v>49</v>
      </c>
      <c r="G41" s="80">
        <v>6</v>
      </c>
      <c r="H41" s="81">
        <v>0</v>
      </c>
      <c r="I41" s="81">
        <v>1</v>
      </c>
      <c r="J41" s="81">
        <v>2</v>
      </c>
      <c r="K41" s="81">
        <v>0</v>
      </c>
      <c r="L41" s="81">
        <v>0</v>
      </c>
      <c r="M41" s="81">
        <v>0</v>
      </c>
      <c r="N41" s="83" t="s">
        <v>49</v>
      </c>
      <c r="O41" s="158">
        <v>2</v>
      </c>
      <c r="P41" s="159">
        <v>4</v>
      </c>
      <c r="Q41" s="84">
        <v>1</v>
      </c>
      <c r="R41" s="80">
        <v>6</v>
      </c>
      <c r="S41" s="84">
        <v>3</v>
      </c>
    </row>
    <row r="42" spans="2:19" ht="24" customHeight="1">
      <c r="B42" s="196" t="s">
        <v>887</v>
      </c>
      <c r="C42" s="79">
        <v>14</v>
      </c>
      <c r="D42" s="80">
        <v>7</v>
      </c>
      <c r="E42" s="81">
        <v>7</v>
      </c>
      <c r="F42" s="82" t="s">
        <v>49</v>
      </c>
      <c r="G42" s="80">
        <v>7</v>
      </c>
      <c r="H42" s="81">
        <v>0</v>
      </c>
      <c r="I42" s="81">
        <v>2</v>
      </c>
      <c r="J42" s="81">
        <v>3</v>
      </c>
      <c r="K42" s="81">
        <v>1</v>
      </c>
      <c r="L42" s="81">
        <v>1</v>
      </c>
      <c r="M42" s="81">
        <v>0</v>
      </c>
      <c r="N42" s="83" t="s">
        <v>49</v>
      </c>
      <c r="O42" s="158">
        <v>3</v>
      </c>
      <c r="P42" s="159">
        <v>3</v>
      </c>
      <c r="Q42" s="84">
        <v>3</v>
      </c>
      <c r="R42" s="80">
        <v>4</v>
      </c>
      <c r="S42" s="84">
        <v>6</v>
      </c>
    </row>
    <row r="43" spans="2:19" ht="24" customHeight="1">
      <c r="B43" s="196" t="s">
        <v>888</v>
      </c>
      <c r="C43" s="79">
        <v>12</v>
      </c>
      <c r="D43" s="80">
        <v>5</v>
      </c>
      <c r="E43" s="81">
        <v>7</v>
      </c>
      <c r="F43" s="82" t="s">
        <v>49</v>
      </c>
      <c r="G43" s="80">
        <v>4</v>
      </c>
      <c r="H43" s="81">
        <v>1</v>
      </c>
      <c r="I43" s="81">
        <v>3</v>
      </c>
      <c r="J43" s="81">
        <v>2</v>
      </c>
      <c r="K43" s="81">
        <v>0</v>
      </c>
      <c r="L43" s="81">
        <v>1</v>
      </c>
      <c r="M43" s="81">
        <v>1</v>
      </c>
      <c r="N43" s="83" t="s">
        <v>49</v>
      </c>
      <c r="O43" s="158">
        <v>2</v>
      </c>
      <c r="P43" s="159">
        <v>3</v>
      </c>
      <c r="Q43" s="84">
        <v>1</v>
      </c>
      <c r="R43" s="80">
        <v>4</v>
      </c>
      <c r="S43" s="84">
        <v>6</v>
      </c>
    </row>
    <row r="44" spans="2:19" ht="24" customHeight="1">
      <c r="B44" s="196" t="s">
        <v>889</v>
      </c>
      <c r="C44" s="79">
        <v>39</v>
      </c>
      <c r="D44" s="80">
        <v>22</v>
      </c>
      <c r="E44" s="81">
        <v>17</v>
      </c>
      <c r="F44" s="82" t="s">
        <v>49</v>
      </c>
      <c r="G44" s="80">
        <v>16</v>
      </c>
      <c r="H44" s="81">
        <v>3</v>
      </c>
      <c r="I44" s="81">
        <v>5</v>
      </c>
      <c r="J44" s="81">
        <v>11</v>
      </c>
      <c r="K44" s="81">
        <v>2</v>
      </c>
      <c r="L44" s="81">
        <v>0</v>
      </c>
      <c r="M44" s="81">
        <v>2</v>
      </c>
      <c r="N44" s="83" t="s">
        <v>49</v>
      </c>
      <c r="O44" s="158">
        <v>7</v>
      </c>
      <c r="P44" s="159">
        <v>6</v>
      </c>
      <c r="Q44" s="84">
        <v>5</v>
      </c>
      <c r="R44" s="80">
        <v>15</v>
      </c>
      <c r="S44" s="84">
        <v>16</v>
      </c>
    </row>
    <row r="45" spans="2:19" ht="24" customHeight="1">
      <c r="B45" s="196" t="s">
        <v>890</v>
      </c>
      <c r="C45" s="79">
        <v>28</v>
      </c>
      <c r="D45" s="80">
        <v>14</v>
      </c>
      <c r="E45" s="81">
        <v>14</v>
      </c>
      <c r="F45" s="82" t="s">
        <v>49</v>
      </c>
      <c r="G45" s="80">
        <v>12</v>
      </c>
      <c r="H45" s="81">
        <v>1</v>
      </c>
      <c r="I45" s="81">
        <v>5</v>
      </c>
      <c r="J45" s="81">
        <v>8</v>
      </c>
      <c r="K45" s="81">
        <v>1</v>
      </c>
      <c r="L45" s="81">
        <v>1</v>
      </c>
      <c r="M45" s="81">
        <v>0</v>
      </c>
      <c r="N45" s="83" t="s">
        <v>49</v>
      </c>
      <c r="O45" s="158">
        <v>7</v>
      </c>
      <c r="P45" s="159">
        <v>7</v>
      </c>
      <c r="Q45" s="84">
        <v>5</v>
      </c>
      <c r="R45" s="80">
        <v>11</v>
      </c>
      <c r="S45" s="84">
        <v>11</v>
      </c>
    </row>
    <row r="46" spans="2:19" ht="24" customHeight="1">
      <c r="B46" s="196" t="s">
        <v>891</v>
      </c>
      <c r="C46" s="79">
        <v>47</v>
      </c>
      <c r="D46" s="80">
        <v>22</v>
      </c>
      <c r="E46" s="81">
        <v>24</v>
      </c>
      <c r="F46" s="82" t="s">
        <v>49</v>
      </c>
      <c r="G46" s="80">
        <v>16</v>
      </c>
      <c r="H46" s="81">
        <v>4</v>
      </c>
      <c r="I46" s="81">
        <v>7</v>
      </c>
      <c r="J46" s="81">
        <v>14</v>
      </c>
      <c r="K46" s="81">
        <v>3</v>
      </c>
      <c r="L46" s="81">
        <v>1</v>
      </c>
      <c r="M46" s="81">
        <v>1</v>
      </c>
      <c r="N46" s="83" t="s">
        <v>49</v>
      </c>
      <c r="O46" s="158">
        <v>8</v>
      </c>
      <c r="P46" s="159">
        <v>7</v>
      </c>
      <c r="Q46" s="84">
        <v>5</v>
      </c>
      <c r="R46" s="80">
        <v>21</v>
      </c>
      <c r="S46" s="84">
        <v>20</v>
      </c>
    </row>
    <row r="47" spans="2:19" ht="24" customHeight="1">
      <c r="B47" s="196" t="s">
        <v>892</v>
      </c>
      <c r="C47" s="79">
        <v>16</v>
      </c>
      <c r="D47" s="80">
        <v>13</v>
      </c>
      <c r="E47" s="81">
        <v>3</v>
      </c>
      <c r="F47" s="82" t="s">
        <v>49</v>
      </c>
      <c r="G47" s="80">
        <v>10</v>
      </c>
      <c r="H47" s="81">
        <v>2</v>
      </c>
      <c r="I47" s="81">
        <v>1</v>
      </c>
      <c r="J47" s="81">
        <v>3</v>
      </c>
      <c r="K47" s="81">
        <v>0</v>
      </c>
      <c r="L47" s="81">
        <v>0</v>
      </c>
      <c r="M47" s="81">
        <v>0</v>
      </c>
      <c r="N47" s="83" t="s">
        <v>49</v>
      </c>
      <c r="O47" s="158">
        <v>7</v>
      </c>
      <c r="P47" s="159">
        <v>3</v>
      </c>
      <c r="Q47" s="84">
        <v>2</v>
      </c>
      <c r="R47" s="80">
        <v>6</v>
      </c>
      <c r="S47" s="84">
        <v>8</v>
      </c>
    </row>
    <row r="48" spans="2:19" ht="24" customHeight="1">
      <c r="B48" s="196" t="s">
        <v>893</v>
      </c>
      <c r="C48" s="79">
        <v>10</v>
      </c>
      <c r="D48" s="80">
        <v>7</v>
      </c>
      <c r="E48" s="81">
        <v>2</v>
      </c>
      <c r="F48" s="82" t="s">
        <v>49</v>
      </c>
      <c r="G48" s="80">
        <v>5</v>
      </c>
      <c r="H48" s="81">
        <v>2</v>
      </c>
      <c r="I48" s="81">
        <v>2</v>
      </c>
      <c r="J48" s="81">
        <v>0</v>
      </c>
      <c r="K48" s="81">
        <v>0</v>
      </c>
      <c r="L48" s="81">
        <v>1</v>
      </c>
      <c r="M48" s="81">
        <v>0</v>
      </c>
      <c r="N48" s="83" t="s">
        <v>49</v>
      </c>
      <c r="O48" s="158">
        <v>2</v>
      </c>
      <c r="P48" s="159">
        <v>3</v>
      </c>
      <c r="Q48" s="84">
        <v>0</v>
      </c>
      <c r="R48" s="80">
        <v>4</v>
      </c>
      <c r="S48" s="84">
        <v>6</v>
      </c>
    </row>
    <row r="49" spans="1:19" ht="24" customHeight="1">
      <c r="B49" s="196" t="s">
        <v>678</v>
      </c>
      <c r="C49" s="79">
        <v>5</v>
      </c>
      <c r="D49" s="80">
        <v>4</v>
      </c>
      <c r="E49" s="81">
        <v>1</v>
      </c>
      <c r="F49" s="82" t="s">
        <v>49</v>
      </c>
      <c r="G49" s="80">
        <v>3</v>
      </c>
      <c r="H49" s="81">
        <v>1</v>
      </c>
      <c r="I49" s="81">
        <v>0</v>
      </c>
      <c r="J49" s="81">
        <v>0</v>
      </c>
      <c r="K49" s="81">
        <v>1</v>
      </c>
      <c r="L49" s="81">
        <v>0</v>
      </c>
      <c r="M49" s="81">
        <v>0</v>
      </c>
      <c r="N49" s="83" t="s">
        <v>49</v>
      </c>
      <c r="O49" s="158">
        <v>1</v>
      </c>
      <c r="P49" s="159">
        <v>0</v>
      </c>
      <c r="Q49" s="84">
        <v>0</v>
      </c>
      <c r="R49" s="80">
        <v>1</v>
      </c>
      <c r="S49" s="84">
        <v>3</v>
      </c>
    </row>
    <row r="50" spans="1:19" ht="24" customHeight="1" thickBot="1">
      <c r="B50" s="197" t="s">
        <v>894</v>
      </c>
      <c r="C50" s="93">
        <v>5</v>
      </c>
      <c r="D50" s="94">
        <v>3</v>
      </c>
      <c r="E50" s="95">
        <v>2</v>
      </c>
      <c r="F50" s="96" t="s">
        <v>49</v>
      </c>
      <c r="G50" s="94">
        <v>3</v>
      </c>
      <c r="H50" s="95">
        <v>0</v>
      </c>
      <c r="I50" s="95">
        <v>0</v>
      </c>
      <c r="J50" s="95">
        <v>1</v>
      </c>
      <c r="K50" s="95">
        <v>1</v>
      </c>
      <c r="L50" s="95">
        <v>0</v>
      </c>
      <c r="M50" s="95">
        <v>0</v>
      </c>
      <c r="N50" s="97" t="s">
        <v>49</v>
      </c>
      <c r="O50" s="161">
        <v>2</v>
      </c>
      <c r="P50" s="162">
        <v>1</v>
      </c>
      <c r="Q50" s="98">
        <v>0</v>
      </c>
      <c r="R50" s="94">
        <v>1</v>
      </c>
      <c r="S50" s="98">
        <v>2</v>
      </c>
    </row>
    <row r="52" spans="1:19">
      <c r="A52" s="5" t="s">
        <v>895</v>
      </c>
    </row>
    <row r="55" spans="1:19" ht="17.25" thickBot="1">
      <c r="S55" s="99" t="s">
        <v>24</v>
      </c>
    </row>
    <row r="56" spans="1:19" ht="18" customHeight="1">
      <c r="B56" s="738"/>
      <c r="C56" s="732" t="s">
        <v>570</v>
      </c>
      <c r="D56" s="733"/>
      <c r="E56" s="733"/>
      <c r="F56" s="734"/>
      <c r="G56" s="733" t="s">
        <v>426</v>
      </c>
      <c r="H56" s="733"/>
      <c r="I56" s="733"/>
      <c r="J56" s="733"/>
      <c r="K56" s="733"/>
      <c r="L56" s="733"/>
      <c r="M56" s="733"/>
      <c r="N56" s="733"/>
      <c r="O56" s="748" t="s">
        <v>1256</v>
      </c>
      <c r="P56" s="732" t="s">
        <v>354</v>
      </c>
      <c r="Q56" s="734"/>
      <c r="R56" s="733" t="s">
        <v>355</v>
      </c>
      <c r="S56" s="734"/>
    </row>
    <row r="57" spans="1:19" ht="50.25" thickBot="1">
      <c r="B57" s="739"/>
      <c r="C57" s="67" t="s">
        <v>1274</v>
      </c>
      <c r="D57" s="68" t="s">
        <v>1275</v>
      </c>
      <c r="E57" s="69" t="s">
        <v>1227</v>
      </c>
      <c r="F57" s="70" t="s">
        <v>1174</v>
      </c>
      <c r="G57" s="68" t="s">
        <v>1276</v>
      </c>
      <c r="H57" s="69" t="s">
        <v>1277</v>
      </c>
      <c r="I57" s="69" t="s">
        <v>982</v>
      </c>
      <c r="J57" s="69" t="s">
        <v>1230</v>
      </c>
      <c r="K57" s="69" t="s">
        <v>744</v>
      </c>
      <c r="L57" s="69" t="s">
        <v>880</v>
      </c>
      <c r="M57" s="69" t="s">
        <v>539</v>
      </c>
      <c r="N57" s="154" t="s">
        <v>1174</v>
      </c>
      <c r="O57" s="749"/>
      <c r="P57" s="155" t="s">
        <v>1280</v>
      </c>
      <c r="Q57" s="70" t="s">
        <v>1281</v>
      </c>
      <c r="R57" s="68" t="s">
        <v>1278</v>
      </c>
      <c r="S57" s="70" t="s">
        <v>1279</v>
      </c>
    </row>
    <row r="58" spans="1:19" ht="36" customHeight="1">
      <c r="B58" s="195" t="s">
        <v>896</v>
      </c>
      <c r="C58" s="72">
        <v>23</v>
      </c>
      <c r="D58" s="73">
        <v>20</v>
      </c>
      <c r="E58" s="74">
        <v>3</v>
      </c>
      <c r="F58" s="75" t="s">
        <v>49</v>
      </c>
      <c r="G58" s="73">
        <v>13</v>
      </c>
      <c r="H58" s="74">
        <v>3</v>
      </c>
      <c r="I58" s="74">
        <v>2</v>
      </c>
      <c r="J58" s="74">
        <v>3</v>
      </c>
      <c r="K58" s="74">
        <v>1</v>
      </c>
      <c r="L58" s="74">
        <v>1</v>
      </c>
      <c r="M58" s="74">
        <v>0</v>
      </c>
      <c r="N58" s="76" t="s">
        <v>49</v>
      </c>
      <c r="O58" s="156">
        <v>8</v>
      </c>
      <c r="P58" s="157">
        <v>2</v>
      </c>
      <c r="Q58" s="77">
        <v>1</v>
      </c>
      <c r="R58" s="73">
        <v>7</v>
      </c>
      <c r="S58" s="77">
        <v>11</v>
      </c>
    </row>
    <row r="59" spans="1:19" ht="36" customHeight="1">
      <c r="B59" s="196" t="s">
        <v>897</v>
      </c>
      <c r="C59" s="79">
        <v>19</v>
      </c>
      <c r="D59" s="80">
        <v>8</v>
      </c>
      <c r="E59" s="81">
        <v>11</v>
      </c>
      <c r="F59" s="82" t="s">
        <v>49</v>
      </c>
      <c r="G59" s="80">
        <v>6</v>
      </c>
      <c r="H59" s="81">
        <v>0</v>
      </c>
      <c r="I59" s="81">
        <v>4</v>
      </c>
      <c r="J59" s="81">
        <v>5</v>
      </c>
      <c r="K59" s="81">
        <v>2</v>
      </c>
      <c r="L59" s="81">
        <v>1</v>
      </c>
      <c r="M59" s="81">
        <v>1</v>
      </c>
      <c r="N59" s="83" t="s">
        <v>49</v>
      </c>
      <c r="O59" s="158">
        <v>7</v>
      </c>
      <c r="P59" s="159">
        <v>4</v>
      </c>
      <c r="Q59" s="84">
        <v>2</v>
      </c>
      <c r="R59" s="80">
        <v>10</v>
      </c>
      <c r="S59" s="84">
        <v>7</v>
      </c>
    </row>
    <row r="60" spans="1:19" ht="36" customHeight="1">
      <c r="B60" s="196" t="s">
        <v>898</v>
      </c>
      <c r="C60" s="79">
        <v>53</v>
      </c>
      <c r="D60" s="80">
        <v>29</v>
      </c>
      <c r="E60" s="81">
        <v>23</v>
      </c>
      <c r="F60" s="82" t="s">
        <v>49</v>
      </c>
      <c r="G60" s="80">
        <v>23</v>
      </c>
      <c r="H60" s="81">
        <v>4</v>
      </c>
      <c r="I60" s="81">
        <v>9</v>
      </c>
      <c r="J60" s="81">
        <v>11</v>
      </c>
      <c r="K60" s="81">
        <v>4</v>
      </c>
      <c r="L60" s="81">
        <v>0</v>
      </c>
      <c r="M60" s="81">
        <v>2</v>
      </c>
      <c r="N60" s="83" t="s">
        <v>49</v>
      </c>
      <c r="O60" s="158">
        <v>14</v>
      </c>
      <c r="P60" s="159">
        <v>9</v>
      </c>
      <c r="Q60" s="84">
        <v>6</v>
      </c>
      <c r="R60" s="80">
        <v>18</v>
      </c>
      <c r="S60" s="84">
        <v>24</v>
      </c>
    </row>
    <row r="61" spans="1:19" ht="36" customHeight="1">
      <c r="B61" s="196" t="s">
        <v>899</v>
      </c>
      <c r="C61" s="79">
        <v>3</v>
      </c>
      <c r="D61" s="80">
        <v>1</v>
      </c>
      <c r="E61" s="81">
        <v>2</v>
      </c>
      <c r="F61" s="82" t="s">
        <v>49</v>
      </c>
      <c r="G61" s="80">
        <v>1</v>
      </c>
      <c r="H61" s="81">
        <v>0</v>
      </c>
      <c r="I61" s="81">
        <v>0</v>
      </c>
      <c r="J61" s="81">
        <v>1</v>
      </c>
      <c r="K61" s="81">
        <v>0</v>
      </c>
      <c r="L61" s="81">
        <v>1</v>
      </c>
      <c r="M61" s="81">
        <v>0</v>
      </c>
      <c r="N61" s="83" t="s">
        <v>49</v>
      </c>
      <c r="O61" s="158">
        <v>0</v>
      </c>
      <c r="P61" s="159">
        <v>0</v>
      </c>
      <c r="Q61" s="84">
        <v>1</v>
      </c>
      <c r="R61" s="80">
        <v>1</v>
      </c>
      <c r="S61" s="84">
        <v>1</v>
      </c>
    </row>
    <row r="62" spans="1:19" ht="36" customHeight="1">
      <c r="B62" s="196" t="s">
        <v>900</v>
      </c>
      <c r="C62" s="79">
        <v>25</v>
      </c>
      <c r="D62" s="80">
        <v>15</v>
      </c>
      <c r="E62" s="81">
        <v>10</v>
      </c>
      <c r="F62" s="82" t="s">
        <v>49</v>
      </c>
      <c r="G62" s="80">
        <v>13</v>
      </c>
      <c r="H62" s="81">
        <v>3</v>
      </c>
      <c r="I62" s="81">
        <v>2</v>
      </c>
      <c r="J62" s="81">
        <v>4</v>
      </c>
      <c r="K62" s="81">
        <v>2</v>
      </c>
      <c r="L62" s="81">
        <v>0</v>
      </c>
      <c r="M62" s="81">
        <v>1</v>
      </c>
      <c r="N62" s="83" t="s">
        <v>49</v>
      </c>
      <c r="O62" s="158">
        <v>6</v>
      </c>
      <c r="P62" s="159">
        <v>6</v>
      </c>
      <c r="Q62" s="84">
        <v>1</v>
      </c>
      <c r="R62" s="80">
        <v>9</v>
      </c>
      <c r="S62" s="84">
        <v>13</v>
      </c>
    </row>
    <row r="63" spans="1:19" ht="36" customHeight="1">
      <c r="B63" s="196" t="s">
        <v>901</v>
      </c>
      <c r="C63" s="79">
        <v>7</v>
      </c>
      <c r="D63" s="80">
        <v>5</v>
      </c>
      <c r="E63" s="81">
        <v>1</v>
      </c>
      <c r="F63" s="82" t="s">
        <v>49</v>
      </c>
      <c r="G63" s="80">
        <v>4</v>
      </c>
      <c r="H63" s="81">
        <v>1</v>
      </c>
      <c r="I63" s="81">
        <v>0</v>
      </c>
      <c r="J63" s="81">
        <v>1</v>
      </c>
      <c r="K63" s="81">
        <v>1</v>
      </c>
      <c r="L63" s="81">
        <v>0</v>
      </c>
      <c r="M63" s="81">
        <v>0</v>
      </c>
      <c r="N63" s="83" t="s">
        <v>49</v>
      </c>
      <c r="O63" s="158">
        <v>1</v>
      </c>
      <c r="P63" s="159">
        <v>2</v>
      </c>
      <c r="Q63" s="84">
        <v>0</v>
      </c>
      <c r="R63" s="80">
        <v>3</v>
      </c>
      <c r="S63" s="84">
        <v>4</v>
      </c>
    </row>
    <row r="64" spans="1:19" ht="36" customHeight="1">
      <c r="B64" s="196" t="s">
        <v>902</v>
      </c>
      <c r="C64" s="79">
        <v>19</v>
      </c>
      <c r="D64" s="80">
        <v>7</v>
      </c>
      <c r="E64" s="81">
        <v>11</v>
      </c>
      <c r="F64" s="82" t="s">
        <v>49</v>
      </c>
      <c r="G64" s="80">
        <v>4</v>
      </c>
      <c r="H64" s="81">
        <v>1</v>
      </c>
      <c r="I64" s="81">
        <v>4</v>
      </c>
      <c r="J64" s="81">
        <v>5</v>
      </c>
      <c r="K64" s="81">
        <v>4</v>
      </c>
      <c r="L64" s="81">
        <v>1</v>
      </c>
      <c r="M64" s="81">
        <v>0</v>
      </c>
      <c r="N64" s="83" t="s">
        <v>49</v>
      </c>
      <c r="O64" s="158">
        <v>2</v>
      </c>
      <c r="P64" s="159">
        <v>2</v>
      </c>
      <c r="Q64" s="84">
        <v>1</v>
      </c>
      <c r="R64" s="80">
        <v>8</v>
      </c>
      <c r="S64" s="84">
        <v>7</v>
      </c>
    </row>
    <row r="65" spans="2:19" ht="36" customHeight="1" thickBot="1">
      <c r="B65" s="197" t="s">
        <v>678</v>
      </c>
      <c r="C65" s="93">
        <v>6</v>
      </c>
      <c r="D65" s="94">
        <v>3</v>
      </c>
      <c r="E65" s="95">
        <v>3</v>
      </c>
      <c r="F65" s="96" t="s">
        <v>49</v>
      </c>
      <c r="G65" s="94">
        <v>2</v>
      </c>
      <c r="H65" s="95">
        <v>1</v>
      </c>
      <c r="I65" s="95">
        <v>0</v>
      </c>
      <c r="J65" s="95">
        <v>1</v>
      </c>
      <c r="K65" s="95">
        <v>1</v>
      </c>
      <c r="L65" s="95">
        <v>0</v>
      </c>
      <c r="M65" s="95">
        <v>0</v>
      </c>
      <c r="N65" s="97" t="s">
        <v>49</v>
      </c>
      <c r="O65" s="161">
        <v>0</v>
      </c>
      <c r="P65" s="162">
        <v>0</v>
      </c>
      <c r="Q65" s="98">
        <v>1</v>
      </c>
      <c r="R65" s="94">
        <v>1</v>
      </c>
      <c r="S65" s="98">
        <v>4</v>
      </c>
    </row>
  </sheetData>
  <mergeCells count="24">
    <mergeCell ref="R6:S6"/>
    <mergeCell ref="B6:B7"/>
    <mergeCell ref="C6:F6"/>
    <mergeCell ref="G6:N6"/>
    <mergeCell ref="O6:O7"/>
    <mergeCell ref="P6:Q6"/>
    <mergeCell ref="O35:O36"/>
    <mergeCell ref="P35:Q35"/>
    <mergeCell ref="R19:S19"/>
    <mergeCell ref="R35:S35"/>
    <mergeCell ref="B19:B20"/>
    <mergeCell ref="C19:F19"/>
    <mergeCell ref="G19:N19"/>
    <mergeCell ref="C35:F35"/>
    <mergeCell ref="G35:N35"/>
    <mergeCell ref="B35:B36"/>
    <mergeCell ref="O19:O20"/>
    <mergeCell ref="P19:Q19"/>
    <mergeCell ref="R56:S56"/>
    <mergeCell ref="B56:B57"/>
    <mergeCell ref="C56:F56"/>
    <mergeCell ref="G56:N56"/>
    <mergeCell ref="O56:O57"/>
    <mergeCell ref="P56:Q56"/>
  </mergeCells>
  <phoneticPr fontId="2"/>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3BC41-78D3-45E5-88CF-A7C132288DF7}">
  <dimension ref="A1:J59"/>
  <sheetViews>
    <sheetView topLeftCell="A33" zoomScale="55" zoomScaleNormal="55" workbookViewId="0">
      <selection activeCell="W74" sqref="W74"/>
    </sheetView>
  </sheetViews>
  <sheetFormatPr defaultColWidth="8.625" defaultRowHeight="16.5"/>
  <cols>
    <col min="1" max="1" width="2.625" style="5" customWidth="1"/>
    <col min="2" max="2" width="43.75" style="5" customWidth="1"/>
    <col min="3" max="10" width="10.125" style="5" customWidth="1"/>
    <col min="11" max="12" width="10.625" style="5" customWidth="1"/>
    <col min="13" max="16384" width="8.625" style="5"/>
  </cols>
  <sheetData>
    <row r="1" spans="1:4">
      <c r="A1" s="5" t="s">
        <v>903</v>
      </c>
    </row>
    <row r="2" spans="1:4">
      <c r="A2" s="5" t="s">
        <v>904</v>
      </c>
    </row>
    <row r="6" spans="1:4" ht="17.25" thickBot="1">
      <c r="D6" s="6" t="s">
        <v>1282</v>
      </c>
    </row>
    <row r="7" spans="1:4" ht="43.15" customHeight="1" thickBot="1">
      <c r="B7" s="163"/>
      <c r="C7" s="164" t="s">
        <v>94</v>
      </c>
      <c r="D7" s="165" t="s">
        <v>95</v>
      </c>
    </row>
    <row r="8" spans="1:4" ht="24" customHeight="1">
      <c r="B8" s="16" t="s">
        <v>75</v>
      </c>
      <c r="C8" s="166">
        <v>29.545454545454547</v>
      </c>
      <c r="D8" s="167">
        <v>28.138528138528141</v>
      </c>
    </row>
    <row r="9" spans="1:4" ht="24" customHeight="1">
      <c r="B9" s="21" t="s">
        <v>76</v>
      </c>
      <c r="C9" s="168">
        <v>2.2727272727272729</v>
      </c>
      <c r="D9" s="169">
        <v>25.97402597402597</v>
      </c>
    </row>
    <row r="10" spans="1:4" ht="24" customHeight="1">
      <c r="B10" s="21" t="s">
        <v>77</v>
      </c>
      <c r="C10" s="168">
        <v>38.636363636363633</v>
      </c>
      <c r="D10" s="169">
        <v>54.54545454545454</v>
      </c>
    </row>
    <row r="11" spans="1:4" ht="24" customHeight="1">
      <c r="B11" s="21" t="s">
        <v>38</v>
      </c>
      <c r="C11" s="168">
        <v>25</v>
      </c>
      <c r="D11" s="169">
        <v>46.320346320346324</v>
      </c>
    </row>
    <row r="12" spans="1:4" ht="24" customHeight="1">
      <c r="B12" s="21" t="s">
        <v>78</v>
      </c>
      <c r="C12" s="168">
        <v>15.909090909090908</v>
      </c>
      <c r="D12" s="169">
        <v>34.1991341991342</v>
      </c>
    </row>
    <row r="13" spans="1:4" ht="24" customHeight="1">
      <c r="B13" s="21" t="s">
        <v>79</v>
      </c>
      <c r="C13" s="168">
        <v>9.0909090909090917</v>
      </c>
      <c r="D13" s="169">
        <v>25.541125541125542</v>
      </c>
    </row>
    <row r="14" spans="1:4" ht="24" customHeight="1">
      <c r="B14" s="170" t="s">
        <v>80</v>
      </c>
      <c r="C14" s="171">
        <v>2.2727272727272729</v>
      </c>
      <c r="D14" s="172">
        <v>13.419913419913421</v>
      </c>
    </row>
    <row r="15" spans="1:4" ht="24" customHeight="1">
      <c r="B15" s="21" t="s">
        <v>81</v>
      </c>
      <c r="C15" s="168">
        <v>36.363636363636367</v>
      </c>
      <c r="D15" s="169">
        <v>20.779220779220779</v>
      </c>
    </row>
    <row r="16" spans="1:4" ht="24" customHeight="1">
      <c r="B16" s="21" t="s">
        <v>82</v>
      </c>
      <c r="C16" s="168">
        <v>22.727272727272727</v>
      </c>
      <c r="D16" s="169">
        <v>13.419913419913421</v>
      </c>
    </row>
    <row r="17" spans="1:4" ht="24" customHeight="1">
      <c r="B17" s="21" t="s">
        <v>83</v>
      </c>
      <c r="C17" s="168">
        <v>0</v>
      </c>
      <c r="D17" s="169">
        <v>5.1948051948051948</v>
      </c>
    </row>
    <row r="18" spans="1:4" ht="24" customHeight="1">
      <c r="B18" s="21" t="s">
        <v>84</v>
      </c>
      <c r="C18" s="168">
        <v>2.2727272727272729</v>
      </c>
      <c r="D18" s="169">
        <v>4.329004329004329</v>
      </c>
    </row>
    <row r="19" spans="1:4" ht="24" customHeight="1">
      <c r="B19" s="21" t="s">
        <v>85</v>
      </c>
      <c r="C19" s="168">
        <v>13.636363636363635</v>
      </c>
      <c r="D19" s="169">
        <v>16.883116883116884</v>
      </c>
    </row>
    <row r="20" spans="1:4" ht="24" customHeight="1">
      <c r="B20" s="21" t="s">
        <v>86</v>
      </c>
      <c r="C20" s="168">
        <v>13.636363636363635</v>
      </c>
      <c r="D20" s="169">
        <v>36.796536796536792</v>
      </c>
    </row>
    <row r="21" spans="1:4" ht="24" customHeight="1">
      <c r="B21" s="21" t="s">
        <v>87</v>
      </c>
      <c r="C21" s="168">
        <v>13.636363636363635</v>
      </c>
      <c r="D21" s="169">
        <v>19.047619047619047</v>
      </c>
    </row>
    <row r="22" spans="1:4" ht="24" customHeight="1">
      <c r="B22" s="21" t="s">
        <v>88</v>
      </c>
      <c r="C22" s="168">
        <v>4.5454545454545459</v>
      </c>
      <c r="D22" s="169">
        <v>10.38961038961039</v>
      </c>
    </row>
    <row r="23" spans="1:4" ht="24" customHeight="1">
      <c r="B23" s="21" t="s">
        <v>89</v>
      </c>
      <c r="C23" s="168">
        <v>6.8181818181818175</v>
      </c>
      <c r="D23" s="169">
        <v>5.1948051948051948</v>
      </c>
    </row>
    <row r="24" spans="1:4" ht="24" customHeight="1">
      <c r="B24" s="21" t="s">
        <v>90</v>
      </c>
      <c r="C24" s="168">
        <v>4.5454545454545459</v>
      </c>
      <c r="D24" s="169">
        <v>8.2251082251082259</v>
      </c>
    </row>
    <row r="25" spans="1:4" ht="24" customHeight="1">
      <c r="B25" s="21" t="s">
        <v>91</v>
      </c>
      <c r="C25" s="168">
        <v>22.727272727272727</v>
      </c>
      <c r="D25" s="169">
        <v>23.376623376623375</v>
      </c>
    </row>
    <row r="26" spans="1:4" ht="24" customHeight="1">
      <c r="B26" s="21" t="s">
        <v>92</v>
      </c>
      <c r="C26" s="168">
        <v>0</v>
      </c>
      <c r="D26" s="169">
        <v>3.0303030303030303</v>
      </c>
    </row>
    <row r="27" spans="1:4" ht="24" customHeight="1">
      <c r="B27" s="21" t="s">
        <v>905</v>
      </c>
      <c r="C27" s="168">
        <v>0</v>
      </c>
      <c r="D27" s="169">
        <v>2.1645021645021645</v>
      </c>
    </row>
    <row r="28" spans="1:4" ht="24" customHeight="1">
      <c r="B28" s="21" t="s">
        <v>431</v>
      </c>
      <c r="C28" s="168">
        <v>4.5454545454545459</v>
      </c>
      <c r="D28" s="169">
        <v>12.987012987012985</v>
      </c>
    </row>
    <row r="29" spans="1:4" ht="24" customHeight="1" thickBot="1">
      <c r="B29" s="173" t="s">
        <v>93</v>
      </c>
      <c r="C29" s="174">
        <v>2.2727272727272729</v>
      </c>
      <c r="D29" s="175">
        <v>3.4632034632034632</v>
      </c>
    </row>
    <row r="31" spans="1:4">
      <c r="A31" s="5" t="s">
        <v>906</v>
      </c>
    </row>
    <row r="35" spans="1:3" ht="17.25" thickBot="1">
      <c r="C35" s="6" t="s">
        <v>704</v>
      </c>
    </row>
    <row r="36" spans="1:3" ht="24" customHeight="1" thickBot="1">
      <c r="B36" s="163"/>
      <c r="C36" s="176" t="s">
        <v>96</v>
      </c>
    </row>
    <row r="37" spans="1:3" ht="24" customHeight="1">
      <c r="B37" s="16" t="s">
        <v>97</v>
      </c>
      <c r="C37" s="177">
        <v>37.209302325581397</v>
      </c>
    </row>
    <row r="38" spans="1:3" ht="24" customHeight="1">
      <c r="B38" s="21" t="s">
        <v>98</v>
      </c>
      <c r="C38" s="178">
        <v>37.209302325581397</v>
      </c>
    </row>
    <row r="39" spans="1:3" ht="24" customHeight="1">
      <c r="B39" s="21" t="s">
        <v>99</v>
      </c>
      <c r="C39" s="178">
        <v>65.116279069767444</v>
      </c>
    </row>
    <row r="40" spans="1:3" ht="24" customHeight="1">
      <c r="B40" s="21" t="s">
        <v>100</v>
      </c>
      <c r="C40" s="178">
        <v>30.232558139534881</v>
      </c>
    </row>
    <row r="41" spans="1:3" ht="24" customHeight="1">
      <c r="B41" s="21" t="s">
        <v>101</v>
      </c>
      <c r="C41" s="178">
        <v>30.232558139534881</v>
      </c>
    </row>
    <row r="42" spans="1:3" ht="24" customHeight="1">
      <c r="B42" s="21" t="s">
        <v>102</v>
      </c>
      <c r="C42" s="178">
        <v>25.581395348837212</v>
      </c>
    </row>
    <row r="43" spans="1:3" ht="24" customHeight="1">
      <c r="B43" s="170" t="s">
        <v>103</v>
      </c>
      <c r="C43" s="179">
        <v>13.953488372093023</v>
      </c>
    </row>
    <row r="44" spans="1:3" ht="24" customHeight="1" thickBot="1">
      <c r="B44" s="26" t="s">
        <v>74</v>
      </c>
      <c r="C44" s="180">
        <v>0</v>
      </c>
    </row>
    <row r="46" spans="1:3">
      <c r="A46" s="5" t="s">
        <v>903</v>
      </c>
    </row>
    <row r="47" spans="1:3">
      <c r="A47" s="5" t="s">
        <v>904</v>
      </c>
    </row>
    <row r="48" spans="1:3">
      <c r="A48" s="5" t="s">
        <v>906</v>
      </c>
    </row>
    <row r="49" spans="1:10">
      <c r="A49" s="5" t="s">
        <v>1114</v>
      </c>
    </row>
    <row r="52" spans="1:10" ht="17.25" thickBot="1">
      <c r="J52" s="6" t="s">
        <v>24</v>
      </c>
    </row>
    <row r="53" spans="1:10">
      <c r="B53" s="566" t="s">
        <v>907</v>
      </c>
      <c r="C53" s="564" t="s">
        <v>104</v>
      </c>
      <c r="D53" s="568"/>
      <c r="E53" s="568"/>
      <c r="F53" s="568"/>
      <c r="G53" s="568"/>
      <c r="H53" s="568"/>
      <c r="I53" s="568"/>
      <c r="J53" s="565"/>
    </row>
    <row r="54" spans="1:10" ht="66">
      <c r="B54" s="750"/>
      <c r="C54" s="181" t="s">
        <v>97</v>
      </c>
      <c r="D54" s="182" t="s">
        <v>98</v>
      </c>
      <c r="E54" s="182" t="s">
        <v>99</v>
      </c>
      <c r="F54" s="182" t="s">
        <v>100</v>
      </c>
      <c r="G54" s="182" t="s">
        <v>101</v>
      </c>
      <c r="H54" s="182" t="s">
        <v>102</v>
      </c>
      <c r="I54" s="182" t="s">
        <v>103</v>
      </c>
      <c r="J54" s="183" t="s">
        <v>74</v>
      </c>
    </row>
    <row r="55" spans="1:10" ht="24" customHeight="1">
      <c r="B55" s="51" t="s">
        <v>105</v>
      </c>
      <c r="C55" s="52">
        <v>5</v>
      </c>
      <c r="D55" s="53">
        <v>7</v>
      </c>
      <c r="E55" s="53">
        <v>9</v>
      </c>
      <c r="F55" s="53">
        <v>5</v>
      </c>
      <c r="G55" s="53">
        <v>4</v>
      </c>
      <c r="H55" s="53">
        <v>4</v>
      </c>
      <c r="I55" s="53">
        <v>1</v>
      </c>
      <c r="J55" s="55">
        <v>0</v>
      </c>
    </row>
    <row r="56" spans="1:10" ht="24" customHeight="1">
      <c r="B56" s="51" t="s">
        <v>75</v>
      </c>
      <c r="C56" s="52">
        <v>4</v>
      </c>
      <c r="D56" s="53">
        <v>7</v>
      </c>
      <c r="E56" s="53">
        <v>13</v>
      </c>
      <c r="F56" s="53">
        <v>8</v>
      </c>
      <c r="G56" s="53">
        <v>5</v>
      </c>
      <c r="H56" s="53">
        <v>4</v>
      </c>
      <c r="I56" s="53">
        <v>3</v>
      </c>
      <c r="J56" s="55">
        <v>0</v>
      </c>
    </row>
    <row r="57" spans="1:10" ht="24" customHeight="1">
      <c r="B57" s="51" t="s">
        <v>106</v>
      </c>
      <c r="C57" s="52">
        <v>10</v>
      </c>
      <c r="D57" s="53">
        <v>7</v>
      </c>
      <c r="E57" s="53">
        <v>6</v>
      </c>
      <c r="F57" s="53">
        <v>4</v>
      </c>
      <c r="G57" s="53">
        <v>3</v>
      </c>
      <c r="H57" s="53">
        <v>2</v>
      </c>
      <c r="I57" s="53">
        <v>2</v>
      </c>
      <c r="J57" s="55">
        <v>0</v>
      </c>
    </row>
    <row r="58" spans="1:10" ht="24" customHeight="1">
      <c r="B58" s="51" t="s">
        <v>77</v>
      </c>
      <c r="C58" s="52">
        <v>4</v>
      </c>
      <c r="D58" s="53">
        <v>5</v>
      </c>
      <c r="E58" s="53">
        <v>10</v>
      </c>
      <c r="F58" s="53">
        <v>4</v>
      </c>
      <c r="G58" s="53">
        <v>6</v>
      </c>
      <c r="H58" s="53">
        <v>5</v>
      </c>
      <c r="I58" s="53">
        <v>2</v>
      </c>
      <c r="J58" s="55">
        <v>0</v>
      </c>
    </row>
    <row r="59" spans="1:10" ht="24" customHeight="1" thickBot="1">
      <c r="B59" s="184" t="s">
        <v>38</v>
      </c>
      <c r="C59" s="185">
        <v>0</v>
      </c>
      <c r="D59" s="186">
        <v>1</v>
      </c>
      <c r="E59" s="186">
        <v>6</v>
      </c>
      <c r="F59" s="186">
        <v>1</v>
      </c>
      <c r="G59" s="186">
        <v>2</v>
      </c>
      <c r="H59" s="186">
        <v>2</v>
      </c>
      <c r="I59" s="186">
        <v>2</v>
      </c>
      <c r="J59" s="187">
        <v>0</v>
      </c>
    </row>
  </sheetData>
  <mergeCells count="2">
    <mergeCell ref="C53:J53"/>
    <mergeCell ref="B53:B54"/>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831D7-77BD-49CE-A271-E37B9043F497}">
  <dimension ref="A1:K10"/>
  <sheetViews>
    <sheetView zoomScale="10" zoomScaleNormal="10" workbookViewId="0">
      <selection activeCell="C34" sqref="C34:C35"/>
    </sheetView>
  </sheetViews>
  <sheetFormatPr defaultColWidth="8.625" defaultRowHeight="16.5"/>
  <cols>
    <col min="1" max="1" width="2.625" style="5" customWidth="1"/>
    <col min="2" max="2" width="18.625" style="5" customWidth="1"/>
    <col min="3" max="11" width="10.125" style="5" customWidth="1"/>
    <col min="12" max="16384" width="8.625" style="5"/>
  </cols>
  <sheetData>
    <row r="1" spans="1:11">
      <c r="A1" s="5" t="s">
        <v>908</v>
      </c>
    </row>
    <row r="4" spans="1:11" ht="17.25" thickBot="1">
      <c r="K4" s="6" t="s">
        <v>5</v>
      </c>
    </row>
    <row r="5" spans="1:11" ht="17.25" thickBot="1">
      <c r="B5" s="551" t="s">
        <v>11</v>
      </c>
      <c r="C5" s="553" t="s">
        <v>12</v>
      </c>
      <c r="D5" s="554"/>
      <c r="E5" s="554"/>
      <c r="F5" s="554"/>
      <c r="G5" s="554"/>
      <c r="H5" s="554"/>
      <c r="I5" s="554"/>
      <c r="J5" s="555"/>
      <c r="K5" s="449"/>
    </row>
    <row r="6" spans="1:11" ht="33.75" thickBot="1">
      <c r="B6" s="552"/>
      <c r="C6" s="450" t="s">
        <v>13</v>
      </c>
      <c r="D6" s="204" t="s">
        <v>15</v>
      </c>
      <c r="E6" s="451" t="s">
        <v>14</v>
      </c>
      <c r="F6" s="451" t="s">
        <v>16</v>
      </c>
      <c r="G6" s="451" t="s">
        <v>17</v>
      </c>
      <c r="H6" s="451" t="s">
        <v>18</v>
      </c>
      <c r="I6" s="451" t="s">
        <v>19</v>
      </c>
      <c r="J6" s="452" t="s">
        <v>20</v>
      </c>
      <c r="K6" s="453" t="s">
        <v>4</v>
      </c>
    </row>
    <row r="7" spans="1:11" ht="24" customHeight="1" thickBot="1">
      <c r="B7" s="11" t="s">
        <v>45</v>
      </c>
      <c r="C7" s="12">
        <v>28.185328185328185</v>
      </c>
      <c r="D7" s="13">
        <v>3.8610038610038608</v>
      </c>
      <c r="E7" s="14">
        <v>14.285714285714285</v>
      </c>
      <c r="F7" s="14">
        <v>23.552123552123554</v>
      </c>
      <c r="G7" s="14">
        <v>8.8803088803088812</v>
      </c>
      <c r="H7" s="14">
        <v>7.7220077220077217</v>
      </c>
      <c r="I7" s="14">
        <v>2.7027027027027026</v>
      </c>
      <c r="J7" s="454">
        <v>10.810810810810811</v>
      </c>
      <c r="K7" s="15">
        <f>SUM(C7:J7)</f>
        <v>100.00000000000001</v>
      </c>
    </row>
    <row r="8" spans="1:11" ht="24" customHeight="1">
      <c r="B8" s="16" t="s">
        <v>46</v>
      </c>
      <c r="C8" s="17">
        <v>56.000000000000007</v>
      </c>
      <c r="D8" s="18">
        <v>8</v>
      </c>
      <c r="E8" s="19">
        <v>1.6</v>
      </c>
      <c r="F8" s="19">
        <v>16</v>
      </c>
      <c r="G8" s="19">
        <v>1.6</v>
      </c>
      <c r="H8" s="19">
        <v>4</v>
      </c>
      <c r="I8" s="19">
        <v>4</v>
      </c>
      <c r="J8" s="455">
        <v>8.7999999999999989</v>
      </c>
      <c r="K8" s="20">
        <f>SUM(C8:J8)</f>
        <v>99.999999999999986</v>
      </c>
    </row>
    <row r="9" spans="1:11" ht="24" customHeight="1">
      <c r="B9" s="21" t="s">
        <v>42</v>
      </c>
      <c r="C9" s="22">
        <v>1.680672268907563</v>
      </c>
      <c r="D9" s="23">
        <v>0</v>
      </c>
      <c r="E9" s="24">
        <v>29.411764705882355</v>
      </c>
      <c r="F9" s="24">
        <v>34.45378151260504</v>
      </c>
      <c r="G9" s="24">
        <v>16.806722689075631</v>
      </c>
      <c r="H9" s="24">
        <v>11.76470588235294</v>
      </c>
      <c r="I9" s="24">
        <v>1.680672268907563</v>
      </c>
      <c r="J9" s="456">
        <v>4.2016806722689077</v>
      </c>
      <c r="K9" s="25">
        <f>SUM(C9:J9)</f>
        <v>99.999999999999986</v>
      </c>
    </row>
    <row r="10" spans="1:11" ht="24" customHeight="1" thickBot="1">
      <c r="B10" s="26" t="s">
        <v>47</v>
      </c>
      <c r="C10" s="27">
        <v>6.666666666666667</v>
      </c>
      <c r="D10" s="28">
        <v>0</v>
      </c>
      <c r="E10" s="29">
        <v>0</v>
      </c>
      <c r="F10" s="29">
        <v>0</v>
      </c>
      <c r="G10" s="29">
        <v>6.666666666666667</v>
      </c>
      <c r="H10" s="29">
        <v>6.666666666666667</v>
      </c>
      <c r="I10" s="29">
        <v>0</v>
      </c>
      <c r="J10" s="457">
        <v>80</v>
      </c>
      <c r="K10" s="30">
        <f>SUM(C10:J10)</f>
        <v>100</v>
      </c>
    </row>
  </sheetData>
  <mergeCells count="2">
    <mergeCell ref="B5:B6"/>
    <mergeCell ref="C5:J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DB866-F802-4B65-B61F-6CF4710279E1}">
  <dimension ref="A1:S160"/>
  <sheetViews>
    <sheetView topLeftCell="A66" zoomScale="40" zoomScaleNormal="40" workbookViewId="0">
      <selection activeCell="F24" sqref="F24"/>
    </sheetView>
  </sheetViews>
  <sheetFormatPr defaultColWidth="8.625" defaultRowHeight="16.5"/>
  <cols>
    <col min="1" max="1" width="2.625" style="5" customWidth="1"/>
    <col min="2" max="2" width="18.625" style="5" customWidth="1"/>
    <col min="3" max="19" width="10.125" style="5" customWidth="1"/>
    <col min="20" max="16384" width="8.625" style="5"/>
  </cols>
  <sheetData>
    <row r="1" spans="1:19">
      <c r="A1" s="5" t="s">
        <v>505</v>
      </c>
    </row>
    <row r="5" spans="1:19" ht="17.25" thickBot="1">
      <c r="S5" s="6" t="s">
        <v>5</v>
      </c>
    </row>
    <row r="6" spans="1:19">
      <c r="B6" s="558"/>
      <c r="C6" s="556" t="s">
        <v>336</v>
      </c>
      <c r="D6" s="560"/>
      <c r="E6" s="560"/>
      <c r="F6" s="560"/>
      <c r="G6" s="556" t="s">
        <v>337</v>
      </c>
      <c r="H6" s="560"/>
      <c r="I6" s="560"/>
      <c r="J6" s="560"/>
      <c r="K6" s="560"/>
      <c r="L6" s="560"/>
      <c r="M6" s="560"/>
      <c r="N6" s="561"/>
      <c r="O6" s="562" t="s">
        <v>352</v>
      </c>
      <c r="P6" s="556" t="s">
        <v>354</v>
      </c>
      <c r="Q6" s="560"/>
      <c r="R6" s="556" t="s">
        <v>355</v>
      </c>
      <c r="S6" s="557"/>
    </row>
    <row r="7" spans="1:19" ht="50.25" thickBot="1">
      <c r="B7" s="559"/>
      <c r="C7" s="405" t="s">
        <v>340</v>
      </c>
      <c r="D7" s="403" t="s">
        <v>341</v>
      </c>
      <c r="E7" s="292" t="s">
        <v>342</v>
      </c>
      <c r="F7" s="406" t="s">
        <v>343</v>
      </c>
      <c r="G7" s="291" t="s">
        <v>344</v>
      </c>
      <c r="H7" s="292" t="s">
        <v>345</v>
      </c>
      <c r="I7" s="292" t="s">
        <v>346</v>
      </c>
      <c r="J7" s="292" t="s">
        <v>347</v>
      </c>
      <c r="K7" s="292" t="s">
        <v>348</v>
      </c>
      <c r="L7" s="292" t="s">
        <v>349</v>
      </c>
      <c r="M7" s="292" t="s">
        <v>350</v>
      </c>
      <c r="N7" s="292" t="s">
        <v>351</v>
      </c>
      <c r="O7" s="563"/>
      <c r="P7" s="291" t="s">
        <v>356</v>
      </c>
      <c r="Q7" s="406" t="s">
        <v>357</v>
      </c>
      <c r="R7" s="291" t="s">
        <v>358</v>
      </c>
      <c r="S7" s="330" t="s">
        <v>359</v>
      </c>
    </row>
    <row r="8" spans="1:19" ht="24" customHeight="1">
      <c r="B8" s="276" t="s">
        <v>338</v>
      </c>
      <c r="C8" s="179">
        <v>63.821138211382113</v>
      </c>
      <c r="D8" s="188">
        <v>66.11570247933885</v>
      </c>
      <c r="E8" s="171">
        <v>64.035087719298247</v>
      </c>
      <c r="F8" s="305">
        <v>36.363636363636367</v>
      </c>
      <c r="G8" s="277">
        <v>71.83098591549296</v>
      </c>
      <c r="H8" s="171">
        <v>70</v>
      </c>
      <c r="I8" s="171">
        <v>70.588235294117652</v>
      </c>
      <c r="J8" s="171">
        <v>55.932203389830505</v>
      </c>
      <c r="K8" s="171">
        <v>69.565217391304344</v>
      </c>
      <c r="L8" s="171">
        <v>60</v>
      </c>
      <c r="M8" s="171">
        <v>42.857142857142854</v>
      </c>
      <c r="N8" s="171">
        <v>50</v>
      </c>
      <c r="O8" s="305">
        <v>80</v>
      </c>
      <c r="P8" s="277">
        <v>82.35294117647058</v>
      </c>
      <c r="Q8" s="305">
        <v>63.414634146341463</v>
      </c>
      <c r="R8" s="277">
        <v>82.35294117647058</v>
      </c>
      <c r="S8" s="172">
        <v>61.864406779661017</v>
      </c>
    </row>
    <row r="9" spans="1:19" ht="24" customHeight="1">
      <c r="B9" s="279" t="s">
        <v>353</v>
      </c>
      <c r="C9" s="178">
        <v>26.829268292682929</v>
      </c>
      <c r="D9" s="189">
        <v>26.446280991735538</v>
      </c>
      <c r="E9" s="168">
        <v>27.192982456140353</v>
      </c>
      <c r="F9" s="306">
        <v>27.27272727272727</v>
      </c>
      <c r="G9" s="280">
        <v>22.535211267605636</v>
      </c>
      <c r="H9" s="168">
        <v>30</v>
      </c>
      <c r="I9" s="168">
        <v>20.588235294117645</v>
      </c>
      <c r="J9" s="168">
        <v>32.20338983050847</v>
      </c>
      <c r="K9" s="168">
        <v>21.739130434782609</v>
      </c>
      <c r="L9" s="168">
        <v>35</v>
      </c>
      <c r="M9" s="168">
        <v>57.142857142857139</v>
      </c>
      <c r="N9" s="168">
        <v>22.727272727272727</v>
      </c>
      <c r="O9" s="306">
        <v>20</v>
      </c>
      <c r="P9" s="280">
        <v>17.647058823529413</v>
      </c>
      <c r="Q9" s="306">
        <v>36.585365853658537</v>
      </c>
      <c r="R9" s="280">
        <v>11.76470588235294</v>
      </c>
      <c r="S9" s="169">
        <v>32.20338983050847</v>
      </c>
    </row>
    <row r="10" spans="1:19" ht="24" customHeight="1" thickBot="1">
      <c r="B10" s="308" t="s">
        <v>69</v>
      </c>
      <c r="C10" s="389">
        <v>9.3495934959349594</v>
      </c>
      <c r="D10" s="390">
        <v>7.4380165289256199</v>
      </c>
      <c r="E10" s="310">
        <v>8.7719298245614024</v>
      </c>
      <c r="F10" s="307">
        <v>36.363636363636367</v>
      </c>
      <c r="G10" s="309">
        <v>5.6338028169014089</v>
      </c>
      <c r="H10" s="310">
        <v>0</v>
      </c>
      <c r="I10" s="310">
        <v>8.8235294117647065</v>
      </c>
      <c r="J10" s="310">
        <v>11.864406779661017</v>
      </c>
      <c r="K10" s="310">
        <v>8.695652173913043</v>
      </c>
      <c r="L10" s="310">
        <v>5</v>
      </c>
      <c r="M10" s="310">
        <v>0</v>
      </c>
      <c r="N10" s="310">
        <v>27.27272727272727</v>
      </c>
      <c r="O10" s="307">
        <v>0</v>
      </c>
      <c r="P10" s="309">
        <v>0</v>
      </c>
      <c r="Q10" s="307">
        <v>0</v>
      </c>
      <c r="R10" s="309">
        <v>5.8823529411764701</v>
      </c>
      <c r="S10" s="311">
        <v>5.9322033898305087</v>
      </c>
    </row>
    <row r="11" spans="1:19" ht="24" customHeight="1" thickTop="1" thickBot="1">
      <c r="B11" s="313" t="s">
        <v>339</v>
      </c>
      <c r="C11" s="392">
        <v>100</v>
      </c>
      <c r="D11" s="393">
        <v>100</v>
      </c>
      <c r="E11" s="174">
        <v>100</v>
      </c>
      <c r="F11" s="312">
        <v>100</v>
      </c>
      <c r="G11" s="314">
        <v>100</v>
      </c>
      <c r="H11" s="174">
        <v>100</v>
      </c>
      <c r="I11" s="174">
        <v>100.00000000000001</v>
      </c>
      <c r="J11" s="174">
        <v>100</v>
      </c>
      <c r="K11" s="174">
        <v>100</v>
      </c>
      <c r="L11" s="174">
        <v>100</v>
      </c>
      <c r="M11" s="174">
        <v>100</v>
      </c>
      <c r="N11" s="174">
        <v>99.999999999999986</v>
      </c>
      <c r="O11" s="312">
        <v>100</v>
      </c>
      <c r="P11" s="314">
        <v>100</v>
      </c>
      <c r="Q11" s="312">
        <v>100</v>
      </c>
      <c r="R11" s="314">
        <v>99.999999999999986</v>
      </c>
      <c r="S11" s="175">
        <v>100</v>
      </c>
    </row>
    <row r="13" spans="1:19">
      <c r="A13" s="5" t="s">
        <v>22</v>
      </c>
    </row>
    <row r="14" spans="1:19">
      <c r="B14" s="5" t="s">
        <v>107</v>
      </c>
    </row>
    <row r="15" spans="1:19">
      <c r="B15" s="5" t="s">
        <v>108</v>
      </c>
    </row>
    <row r="16" spans="1:19">
      <c r="B16" s="5" t="s">
        <v>109</v>
      </c>
    </row>
    <row r="17" spans="2:2">
      <c r="B17" s="5" t="s">
        <v>110</v>
      </c>
    </row>
    <row r="18" spans="2:2">
      <c r="B18" s="5" t="s">
        <v>111</v>
      </c>
    </row>
    <row r="19" spans="2:2">
      <c r="B19" s="5" t="s">
        <v>112</v>
      </c>
    </row>
    <row r="20" spans="2:2">
      <c r="B20" s="5" t="s">
        <v>113</v>
      </c>
    </row>
    <row r="21" spans="2:2">
      <c r="B21" s="5" t="s">
        <v>114</v>
      </c>
    </row>
    <row r="22" spans="2:2">
      <c r="B22" s="5" t="s">
        <v>115</v>
      </c>
    </row>
    <row r="23" spans="2:2">
      <c r="B23" s="5" t="s">
        <v>116</v>
      </c>
    </row>
    <row r="24" spans="2:2">
      <c r="B24" s="5" t="s">
        <v>117</v>
      </c>
    </row>
    <row r="25" spans="2:2">
      <c r="B25" s="5" t="s">
        <v>118</v>
      </c>
    </row>
    <row r="26" spans="2:2">
      <c r="B26" s="5" t="s">
        <v>119</v>
      </c>
    </row>
    <row r="27" spans="2:2">
      <c r="B27" s="5" t="s">
        <v>120</v>
      </c>
    </row>
    <row r="28" spans="2:2">
      <c r="B28" s="5" t="s">
        <v>121</v>
      </c>
    </row>
    <row r="29" spans="2:2">
      <c r="B29" s="5" t="s">
        <v>122</v>
      </c>
    </row>
    <row r="30" spans="2:2">
      <c r="B30" s="5" t="s">
        <v>123</v>
      </c>
    </row>
    <row r="31" spans="2:2">
      <c r="B31" s="5" t="s">
        <v>124</v>
      </c>
    </row>
    <row r="32" spans="2:2">
      <c r="B32" s="5" t="s">
        <v>125</v>
      </c>
    </row>
    <row r="33" spans="2:2">
      <c r="B33" s="5" t="s">
        <v>126</v>
      </c>
    </row>
    <row r="34" spans="2:2">
      <c r="B34" s="5" t="s">
        <v>127</v>
      </c>
    </row>
    <row r="35" spans="2:2">
      <c r="B35" s="5" t="s">
        <v>128</v>
      </c>
    </row>
    <row r="36" spans="2:2">
      <c r="B36" s="5" t="s">
        <v>129</v>
      </c>
    </row>
    <row r="37" spans="2:2">
      <c r="B37" s="5" t="s">
        <v>130</v>
      </c>
    </row>
    <row r="38" spans="2:2">
      <c r="B38" s="5" t="s">
        <v>131</v>
      </c>
    </row>
    <row r="39" spans="2:2">
      <c r="B39" s="5" t="s">
        <v>132</v>
      </c>
    </row>
    <row r="40" spans="2:2">
      <c r="B40" s="5" t="s">
        <v>133</v>
      </c>
    </row>
    <row r="41" spans="2:2">
      <c r="B41" s="5" t="s">
        <v>134</v>
      </c>
    </row>
    <row r="42" spans="2:2">
      <c r="B42" s="5" t="s">
        <v>135</v>
      </c>
    </row>
    <row r="43" spans="2:2">
      <c r="B43" s="5" t="s">
        <v>136</v>
      </c>
    </row>
    <row r="44" spans="2:2">
      <c r="B44" s="5" t="s">
        <v>137</v>
      </c>
    </row>
    <row r="45" spans="2:2">
      <c r="B45" s="5" t="s">
        <v>138</v>
      </c>
    </row>
    <row r="46" spans="2:2">
      <c r="B46" s="5" t="s">
        <v>139</v>
      </c>
    </row>
    <row r="47" spans="2:2">
      <c r="B47" s="5" t="s">
        <v>140</v>
      </c>
    </row>
    <row r="48" spans="2:2">
      <c r="B48" s="5" t="s">
        <v>141</v>
      </c>
    </row>
    <row r="49" spans="2:2">
      <c r="B49" s="5" t="s">
        <v>142</v>
      </c>
    </row>
    <row r="50" spans="2:2">
      <c r="B50" s="5" t="s">
        <v>143</v>
      </c>
    </row>
    <row r="51" spans="2:2">
      <c r="B51" s="5" t="s">
        <v>144</v>
      </c>
    </row>
    <row r="52" spans="2:2">
      <c r="B52" s="5" t="s">
        <v>145</v>
      </c>
    </row>
    <row r="53" spans="2:2">
      <c r="B53" s="5" t="s">
        <v>146</v>
      </c>
    </row>
    <row r="54" spans="2:2">
      <c r="B54" s="5" t="s">
        <v>147</v>
      </c>
    </row>
    <row r="55" spans="2:2">
      <c r="B55" s="5" t="s">
        <v>148</v>
      </c>
    </row>
    <row r="56" spans="2:2">
      <c r="B56" s="5" t="s">
        <v>149</v>
      </c>
    </row>
    <row r="57" spans="2:2">
      <c r="B57" s="5" t="s">
        <v>150</v>
      </c>
    </row>
    <row r="58" spans="2:2">
      <c r="B58" s="5" t="s">
        <v>151</v>
      </c>
    </row>
    <row r="59" spans="2:2">
      <c r="B59" s="5" t="s">
        <v>152</v>
      </c>
    </row>
    <row r="60" spans="2:2">
      <c r="B60" s="5" t="s">
        <v>153</v>
      </c>
    </row>
    <row r="61" spans="2:2">
      <c r="B61" s="5" t="s">
        <v>154</v>
      </c>
    </row>
    <row r="62" spans="2:2">
      <c r="B62" s="5" t="s">
        <v>155</v>
      </c>
    </row>
    <row r="63" spans="2:2">
      <c r="B63" s="5" t="s">
        <v>156</v>
      </c>
    </row>
    <row r="64" spans="2:2">
      <c r="B64" s="5" t="s">
        <v>157</v>
      </c>
    </row>
    <row r="65" spans="2:2">
      <c r="B65" s="5" t="s">
        <v>158</v>
      </c>
    </row>
    <row r="66" spans="2:2">
      <c r="B66" s="5" t="s">
        <v>159</v>
      </c>
    </row>
    <row r="67" spans="2:2">
      <c r="B67" s="5" t="s">
        <v>160</v>
      </c>
    </row>
    <row r="68" spans="2:2">
      <c r="B68" s="5" t="s">
        <v>161</v>
      </c>
    </row>
    <row r="69" spans="2:2">
      <c r="B69" s="5" t="s">
        <v>162</v>
      </c>
    </row>
    <row r="70" spans="2:2">
      <c r="B70" s="5" t="s">
        <v>163</v>
      </c>
    </row>
    <row r="71" spans="2:2">
      <c r="B71" s="5" t="s">
        <v>164</v>
      </c>
    </row>
    <row r="72" spans="2:2">
      <c r="B72" s="5" t="s">
        <v>165</v>
      </c>
    </row>
    <row r="73" spans="2:2">
      <c r="B73" s="5" t="s">
        <v>166</v>
      </c>
    </row>
    <row r="74" spans="2:2">
      <c r="B74" s="5" t="s">
        <v>167</v>
      </c>
    </row>
    <row r="75" spans="2:2">
      <c r="B75" s="5" t="s">
        <v>168</v>
      </c>
    </row>
    <row r="76" spans="2:2">
      <c r="B76" s="5" t="s">
        <v>169</v>
      </c>
    </row>
    <row r="77" spans="2:2">
      <c r="B77" s="5" t="s">
        <v>170</v>
      </c>
    </row>
    <row r="78" spans="2:2">
      <c r="B78" s="5" t="s">
        <v>171</v>
      </c>
    </row>
    <row r="79" spans="2:2">
      <c r="B79" s="5" t="s">
        <v>172</v>
      </c>
    </row>
    <row r="80" spans="2:2">
      <c r="B80" s="5" t="s">
        <v>173</v>
      </c>
    </row>
    <row r="81" spans="2:2">
      <c r="B81" s="5" t="s">
        <v>174</v>
      </c>
    </row>
    <row r="82" spans="2:2">
      <c r="B82" s="5" t="s">
        <v>175</v>
      </c>
    </row>
    <row r="83" spans="2:2">
      <c r="B83" s="5" t="s">
        <v>176</v>
      </c>
    </row>
    <row r="84" spans="2:2">
      <c r="B84" s="5" t="s">
        <v>177</v>
      </c>
    </row>
    <row r="85" spans="2:2">
      <c r="B85" s="5" t="s">
        <v>178</v>
      </c>
    </row>
    <row r="86" spans="2:2">
      <c r="B86" s="5" t="s">
        <v>179</v>
      </c>
    </row>
    <row r="87" spans="2:2">
      <c r="B87" s="5" t="s">
        <v>180</v>
      </c>
    </row>
    <row r="88" spans="2:2">
      <c r="B88" s="5" t="s">
        <v>181</v>
      </c>
    </row>
    <row r="89" spans="2:2">
      <c r="B89" s="5" t="s">
        <v>182</v>
      </c>
    </row>
    <row r="90" spans="2:2">
      <c r="B90" s="5" t="s">
        <v>183</v>
      </c>
    </row>
    <row r="91" spans="2:2">
      <c r="B91" s="5" t="s">
        <v>184</v>
      </c>
    </row>
    <row r="92" spans="2:2">
      <c r="B92" s="5" t="s">
        <v>185</v>
      </c>
    </row>
    <row r="93" spans="2:2">
      <c r="B93" s="5" t="s">
        <v>186</v>
      </c>
    </row>
    <row r="94" spans="2:2">
      <c r="B94" s="5" t="s">
        <v>187</v>
      </c>
    </row>
    <row r="95" spans="2:2">
      <c r="B95" s="5" t="s">
        <v>188</v>
      </c>
    </row>
    <row r="96" spans="2:2">
      <c r="B96" s="5" t="s">
        <v>189</v>
      </c>
    </row>
    <row r="97" spans="2:2">
      <c r="B97" s="5" t="s">
        <v>190</v>
      </c>
    </row>
    <row r="98" spans="2:2">
      <c r="B98" s="5" t="s">
        <v>191</v>
      </c>
    </row>
    <row r="99" spans="2:2">
      <c r="B99" s="5" t="s">
        <v>192</v>
      </c>
    </row>
    <row r="100" spans="2:2">
      <c r="B100" s="5" t="s">
        <v>193</v>
      </c>
    </row>
    <row r="101" spans="2:2">
      <c r="B101" s="5" t="s">
        <v>194</v>
      </c>
    </row>
    <row r="102" spans="2:2">
      <c r="B102" s="5" t="s">
        <v>195</v>
      </c>
    </row>
    <row r="103" spans="2:2">
      <c r="B103" s="5" t="s">
        <v>196</v>
      </c>
    </row>
    <row r="104" spans="2:2">
      <c r="B104" s="5" t="s">
        <v>197</v>
      </c>
    </row>
    <row r="105" spans="2:2">
      <c r="B105" s="5" t="s">
        <v>198</v>
      </c>
    </row>
    <row r="106" spans="2:2">
      <c r="B106" s="5" t="s">
        <v>199</v>
      </c>
    </row>
    <row r="107" spans="2:2">
      <c r="B107" s="5" t="s">
        <v>200</v>
      </c>
    </row>
    <row r="108" spans="2:2">
      <c r="B108" s="5" t="s">
        <v>201</v>
      </c>
    </row>
    <row r="109" spans="2:2">
      <c r="B109" s="5" t="s">
        <v>202</v>
      </c>
    </row>
    <row r="110" spans="2:2">
      <c r="B110" s="5" t="s">
        <v>203</v>
      </c>
    </row>
    <row r="111" spans="2:2">
      <c r="B111" s="5" t="s">
        <v>204</v>
      </c>
    </row>
    <row r="112" spans="2:2">
      <c r="B112" s="5" t="s">
        <v>205</v>
      </c>
    </row>
    <row r="113" spans="2:2">
      <c r="B113" s="5" t="s">
        <v>206</v>
      </c>
    </row>
    <row r="114" spans="2:2">
      <c r="B114" s="5" t="s">
        <v>207</v>
      </c>
    </row>
    <row r="115" spans="2:2">
      <c r="B115" s="5" t="s">
        <v>208</v>
      </c>
    </row>
    <row r="116" spans="2:2">
      <c r="B116" s="5" t="s">
        <v>209</v>
      </c>
    </row>
    <row r="117" spans="2:2">
      <c r="B117" s="5" t="s">
        <v>210</v>
      </c>
    </row>
    <row r="118" spans="2:2">
      <c r="B118" s="5" t="s">
        <v>211</v>
      </c>
    </row>
    <row r="119" spans="2:2">
      <c r="B119" s="5" t="s">
        <v>212</v>
      </c>
    </row>
    <row r="120" spans="2:2">
      <c r="B120" s="5" t="s">
        <v>213</v>
      </c>
    </row>
    <row r="121" spans="2:2">
      <c r="B121" s="5" t="s">
        <v>214</v>
      </c>
    </row>
    <row r="122" spans="2:2">
      <c r="B122" s="5" t="s">
        <v>215</v>
      </c>
    </row>
    <row r="123" spans="2:2">
      <c r="B123" s="5" t="s">
        <v>216</v>
      </c>
    </row>
    <row r="124" spans="2:2">
      <c r="B124" s="5" t="s">
        <v>217</v>
      </c>
    </row>
    <row r="125" spans="2:2">
      <c r="B125" s="5" t="s">
        <v>218</v>
      </c>
    </row>
    <row r="126" spans="2:2">
      <c r="B126" s="5" t="s">
        <v>219</v>
      </c>
    </row>
    <row r="127" spans="2:2">
      <c r="B127" s="5" t="s">
        <v>220</v>
      </c>
    </row>
    <row r="128" spans="2:2">
      <c r="B128" s="5" t="s">
        <v>221</v>
      </c>
    </row>
    <row r="129" spans="2:2">
      <c r="B129" s="5" t="s">
        <v>222</v>
      </c>
    </row>
    <row r="130" spans="2:2">
      <c r="B130" s="5" t="s">
        <v>223</v>
      </c>
    </row>
    <row r="131" spans="2:2">
      <c r="B131" s="5" t="s">
        <v>224</v>
      </c>
    </row>
    <row r="132" spans="2:2">
      <c r="B132" s="5" t="s">
        <v>225</v>
      </c>
    </row>
    <row r="133" spans="2:2">
      <c r="B133" s="5" t="s">
        <v>226</v>
      </c>
    </row>
    <row r="134" spans="2:2">
      <c r="B134" s="5" t="s">
        <v>227</v>
      </c>
    </row>
    <row r="135" spans="2:2">
      <c r="B135" s="5" t="s">
        <v>228</v>
      </c>
    </row>
    <row r="136" spans="2:2">
      <c r="B136" s="5" t="s">
        <v>229</v>
      </c>
    </row>
    <row r="137" spans="2:2">
      <c r="B137" s="5" t="s">
        <v>230</v>
      </c>
    </row>
    <row r="138" spans="2:2">
      <c r="B138" s="5" t="s">
        <v>231</v>
      </c>
    </row>
    <row r="139" spans="2:2">
      <c r="B139" s="5" t="s">
        <v>232</v>
      </c>
    </row>
    <row r="140" spans="2:2">
      <c r="B140" s="5" t="s">
        <v>233</v>
      </c>
    </row>
    <row r="141" spans="2:2">
      <c r="B141" s="5" t="s">
        <v>234</v>
      </c>
    </row>
    <row r="142" spans="2:2">
      <c r="B142" s="5" t="s">
        <v>235</v>
      </c>
    </row>
    <row r="143" spans="2:2">
      <c r="B143" s="5" t="s">
        <v>236</v>
      </c>
    </row>
    <row r="144" spans="2:2">
      <c r="B144" s="5" t="s">
        <v>237</v>
      </c>
    </row>
    <row r="145" spans="2:2">
      <c r="B145" s="5" t="s">
        <v>238</v>
      </c>
    </row>
    <row r="146" spans="2:2">
      <c r="B146" s="5" t="s">
        <v>239</v>
      </c>
    </row>
    <row r="147" spans="2:2">
      <c r="B147" s="5" t="s">
        <v>240</v>
      </c>
    </row>
    <row r="148" spans="2:2">
      <c r="B148" s="5" t="s">
        <v>241</v>
      </c>
    </row>
    <row r="149" spans="2:2">
      <c r="B149" s="5" t="s">
        <v>242</v>
      </c>
    </row>
    <row r="150" spans="2:2">
      <c r="B150" s="5" t="s">
        <v>243</v>
      </c>
    </row>
    <row r="151" spans="2:2">
      <c r="B151" s="5" t="s">
        <v>244</v>
      </c>
    </row>
    <row r="152" spans="2:2">
      <c r="B152" s="5" t="s">
        <v>245</v>
      </c>
    </row>
    <row r="153" spans="2:2">
      <c r="B153" s="5" t="s">
        <v>246</v>
      </c>
    </row>
    <row r="154" spans="2:2">
      <c r="B154" s="5" t="s">
        <v>247</v>
      </c>
    </row>
    <row r="155" spans="2:2">
      <c r="B155" s="5" t="s">
        <v>248</v>
      </c>
    </row>
    <row r="156" spans="2:2">
      <c r="B156" s="5" t="s">
        <v>249</v>
      </c>
    </row>
    <row r="157" spans="2:2">
      <c r="B157" s="5" t="s">
        <v>250</v>
      </c>
    </row>
    <row r="158" spans="2:2">
      <c r="B158" s="5" t="s">
        <v>251</v>
      </c>
    </row>
    <row r="159" spans="2:2">
      <c r="B159" s="5" t="s">
        <v>252</v>
      </c>
    </row>
    <row r="160" spans="2:2">
      <c r="B160" s="5" t="s">
        <v>253</v>
      </c>
    </row>
  </sheetData>
  <mergeCells count="6">
    <mergeCell ref="R6:S6"/>
    <mergeCell ref="B6:B7"/>
    <mergeCell ref="C6:F6"/>
    <mergeCell ref="G6:N6"/>
    <mergeCell ref="O6:O7"/>
    <mergeCell ref="P6:Q6"/>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99E7C-C219-40BC-AF96-CE83A6505B14}">
  <dimension ref="A1:S47"/>
  <sheetViews>
    <sheetView zoomScale="25" zoomScaleNormal="25" workbookViewId="0">
      <selection activeCell="F26" sqref="F26"/>
    </sheetView>
  </sheetViews>
  <sheetFormatPr defaultColWidth="8.625" defaultRowHeight="16.5"/>
  <cols>
    <col min="1" max="1" width="2.625" style="5" customWidth="1"/>
    <col min="2" max="2" width="18.625" style="5" customWidth="1"/>
    <col min="3" max="19" width="10.125" style="5" customWidth="1"/>
    <col min="20" max="16384" width="8.625" style="5"/>
  </cols>
  <sheetData>
    <row r="1" spans="1:19">
      <c r="A1" s="5" t="s">
        <v>506</v>
      </c>
    </row>
    <row r="2" spans="1:19">
      <c r="A2" s="5" t="s">
        <v>507</v>
      </c>
    </row>
    <row r="5" spans="1:19" ht="17.25" thickBot="1">
      <c r="S5" s="6" t="s">
        <v>5</v>
      </c>
    </row>
    <row r="6" spans="1:19" ht="18" customHeight="1">
      <c r="B6" s="558"/>
      <c r="C6" s="556" t="s">
        <v>336</v>
      </c>
      <c r="D6" s="560"/>
      <c r="E6" s="560"/>
      <c r="F6" s="560"/>
      <c r="G6" s="556" t="s">
        <v>337</v>
      </c>
      <c r="H6" s="560"/>
      <c r="I6" s="560"/>
      <c r="J6" s="560"/>
      <c r="K6" s="560"/>
      <c r="L6" s="560"/>
      <c r="M6" s="560"/>
      <c r="N6" s="561"/>
      <c r="O6" s="562" t="s">
        <v>372</v>
      </c>
      <c r="P6" s="556" t="s">
        <v>354</v>
      </c>
      <c r="Q6" s="560"/>
      <c r="R6" s="556" t="s">
        <v>355</v>
      </c>
      <c r="S6" s="557"/>
    </row>
    <row r="7" spans="1:19" ht="50.25" thickBot="1">
      <c r="B7" s="559"/>
      <c r="C7" s="291" t="s">
        <v>360</v>
      </c>
      <c r="D7" s="292" t="s">
        <v>361</v>
      </c>
      <c r="E7" s="292" t="s">
        <v>362</v>
      </c>
      <c r="F7" s="406" t="s">
        <v>363</v>
      </c>
      <c r="G7" s="291" t="s">
        <v>364</v>
      </c>
      <c r="H7" s="292" t="s">
        <v>365</v>
      </c>
      <c r="I7" s="292" t="s">
        <v>366</v>
      </c>
      <c r="J7" s="292" t="s">
        <v>367</v>
      </c>
      <c r="K7" s="292" t="s">
        <v>368</v>
      </c>
      <c r="L7" s="292" t="s">
        <v>369</v>
      </c>
      <c r="M7" s="292" t="s">
        <v>370</v>
      </c>
      <c r="N7" s="292" t="s">
        <v>371</v>
      </c>
      <c r="O7" s="563"/>
      <c r="P7" s="291" t="s">
        <v>373</v>
      </c>
      <c r="Q7" s="406" t="s">
        <v>374</v>
      </c>
      <c r="R7" s="291" t="s">
        <v>375</v>
      </c>
      <c r="S7" s="330" t="s">
        <v>376</v>
      </c>
    </row>
    <row r="8" spans="1:19" ht="24" customHeight="1">
      <c r="B8" s="276" t="s">
        <v>377</v>
      </c>
      <c r="C8" s="277">
        <v>38.07531380753138</v>
      </c>
      <c r="D8" s="171">
        <v>42.016806722689076</v>
      </c>
      <c r="E8" s="171">
        <v>34.545454545454547</v>
      </c>
      <c r="F8" s="305">
        <v>30</v>
      </c>
      <c r="G8" s="277">
        <v>50.724637681159422</v>
      </c>
      <c r="H8" s="171">
        <v>30</v>
      </c>
      <c r="I8" s="171">
        <v>27.777777777777779</v>
      </c>
      <c r="J8" s="171">
        <v>38.596491228070171</v>
      </c>
      <c r="K8" s="171">
        <v>45</v>
      </c>
      <c r="L8" s="171">
        <v>21.052631578947366</v>
      </c>
      <c r="M8" s="171">
        <v>28.571428571428569</v>
      </c>
      <c r="N8" s="171">
        <v>28.571428571428569</v>
      </c>
      <c r="O8" s="305">
        <v>44.680851063829785</v>
      </c>
      <c r="P8" s="277">
        <v>29.411764705882355</v>
      </c>
      <c r="Q8" s="305">
        <v>53.846153846153847</v>
      </c>
      <c r="R8" s="277">
        <v>34</v>
      </c>
      <c r="S8" s="172">
        <v>50.442477876106196</v>
      </c>
    </row>
    <row r="9" spans="1:19" ht="24" customHeight="1">
      <c r="B9" s="279" t="s">
        <v>378</v>
      </c>
      <c r="C9" s="280">
        <v>13.807531380753138</v>
      </c>
      <c r="D9" s="168">
        <v>11.76470588235294</v>
      </c>
      <c r="E9" s="168">
        <v>15.454545454545453</v>
      </c>
      <c r="F9" s="306">
        <v>20</v>
      </c>
      <c r="G9" s="280">
        <v>11.594202898550725</v>
      </c>
      <c r="H9" s="168">
        <v>10</v>
      </c>
      <c r="I9" s="168">
        <v>13.888888888888889</v>
      </c>
      <c r="J9" s="168">
        <v>12.280701754385964</v>
      </c>
      <c r="K9" s="168">
        <v>20</v>
      </c>
      <c r="L9" s="168">
        <v>10.526315789473683</v>
      </c>
      <c r="M9" s="168">
        <v>0</v>
      </c>
      <c r="N9" s="168">
        <v>28.571428571428569</v>
      </c>
      <c r="O9" s="306">
        <v>17.021276595744681</v>
      </c>
      <c r="P9" s="280">
        <v>5.8823529411764701</v>
      </c>
      <c r="Q9" s="306">
        <v>10.256410256410255</v>
      </c>
      <c r="R9" s="280">
        <v>20</v>
      </c>
      <c r="S9" s="169">
        <v>8.8495575221238933</v>
      </c>
    </row>
    <row r="10" spans="1:19" ht="24" customHeight="1">
      <c r="B10" s="279" t="s">
        <v>379</v>
      </c>
      <c r="C10" s="280">
        <v>26.359832635983267</v>
      </c>
      <c r="D10" s="168">
        <v>21.008403361344538</v>
      </c>
      <c r="E10" s="168">
        <v>31.818181818181817</v>
      </c>
      <c r="F10" s="306">
        <v>30</v>
      </c>
      <c r="G10" s="280">
        <v>20.289855072463769</v>
      </c>
      <c r="H10" s="168">
        <v>20</v>
      </c>
      <c r="I10" s="168">
        <v>44.444444444444443</v>
      </c>
      <c r="J10" s="168">
        <v>24.561403508771928</v>
      </c>
      <c r="K10" s="168">
        <v>20</v>
      </c>
      <c r="L10" s="168">
        <v>36.84210526315789</v>
      </c>
      <c r="M10" s="168">
        <v>42.857142857142854</v>
      </c>
      <c r="N10" s="168">
        <v>14.285714285714285</v>
      </c>
      <c r="O10" s="306">
        <v>21.276595744680851</v>
      </c>
      <c r="P10" s="280">
        <v>41.17647058823529</v>
      </c>
      <c r="Q10" s="306">
        <v>17.948717948717949</v>
      </c>
      <c r="R10" s="280">
        <v>20</v>
      </c>
      <c r="S10" s="169">
        <v>26.548672566371685</v>
      </c>
    </row>
    <row r="11" spans="1:19" ht="24" customHeight="1">
      <c r="B11" s="279" t="s">
        <v>380</v>
      </c>
      <c r="C11" s="280">
        <v>18.828451882845187</v>
      </c>
      <c r="D11" s="168">
        <v>23.52941176470588</v>
      </c>
      <c r="E11" s="168">
        <v>14.545454545454545</v>
      </c>
      <c r="F11" s="306">
        <v>10</v>
      </c>
      <c r="G11" s="280">
        <v>15.942028985507244</v>
      </c>
      <c r="H11" s="168">
        <v>40</v>
      </c>
      <c r="I11" s="168">
        <v>13.888888888888889</v>
      </c>
      <c r="J11" s="168">
        <v>21.052631578947366</v>
      </c>
      <c r="K11" s="168">
        <v>15</v>
      </c>
      <c r="L11" s="168">
        <v>21.052631578947366</v>
      </c>
      <c r="M11" s="168">
        <v>14.285714285714285</v>
      </c>
      <c r="N11" s="168">
        <v>23.809523809523807</v>
      </c>
      <c r="O11" s="306">
        <v>14.893617021276595</v>
      </c>
      <c r="P11" s="280">
        <v>23.52941176470588</v>
      </c>
      <c r="Q11" s="306">
        <v>12.820512820512819</v>
      </c>
      <c r="R11" s="280">
        <v>26</v>
      </c>
      <c r="S11" s="169">
        <v>9.7345132743362832</v>
      </c>
    </row>
    <row r="12" spans="1:19" ht="24" customHeight="1" thickBot="1">
      <c r="B12" s="308" t="s">
        <v>381</v>
      </c>
      <c r="C12" s="309">
        <v>2.9288702928870292</v>
      </c>
      <c r="D12" s="310">
        <v>1.680672268907563</v>
      </c>
      <c r="E12" s="310">
        <v>3.6363636363636362</v>
      </c>
      <c r="F12" s="307">
        <v>10</v>
      </c>
      <c r="G12" s="309">
        <v>1.4492753623188406</v>
      </c>
      <c r="H12" s="310">
        <v>0</v>
      </c>
      <c r="I12" s="310">
        <v>0</v>
      </c>
      <c r="J12" s="310">
        <v>3.5087719298245612</v>
      </c>
      <c r="K12" s="310">
        <v>0</v>
      </c>
      <c r="L12" s="310">
        <v>10.526315789473683</v>
      </c>
      <c r="M12" s="310">
        <v>14.285714285714285</v>
      </c>
      <c r="N12" s="310">
        <v>4.7619047619047619</v>
      </c>
      <c r="O12" s="307">
        <v>2.1276595744680851</v>
      </c>
      <c r="P12" s="309">
        <v>0</v>
      </c>
      <c r="Q12" s="307">
        <v>5.1282051282051277</v>
      </c>
      <c r="R12" s="309">
        <v>0</v>
      </c>
      <c r="S12" s="311">
        <v>4.4247787610619467</v>
      </c>
    </row>
    <row r="13" spans="1:19" ht="24" customHeight="1" thickTop="1" thickBot="1">
      <c r="B13" s="313" t="s">
        <v>339</v>
      </c>
      <c r="C13" s="314">
        <v>100</v>
      </c>
      <c r="D13" s="174">
        <v>100</v>
      </c>
      <c r="E13" s="174">
        <v>100</v>
      </c>
      <c r="F13" s="312">
        <v>100</v>
      </c>
      <c r="G13" s="314">
        <v>100.00000000000001</v>
      </c>
      <c r="H13" s="174">
        <v>100</v>
      </c>
      <c r="I13" s="174">
        <v>100</v>
      </c>
      <c r="J13" s="174">
        <v>100</v>
      </c>
      <c r="K13" s="174">
        <v>100</v>
      </c>
      <c r="L13" s="174">
        <v>99.999999999999986</v>
      </c>
      <c r="M13" s="174">
        <v>99.999999999999972</v>
      </c>
      <c r="N13" s="174">
        <v>99.999999999999986</v>
      </c>
      <c r="O13" s="312">
        <v>100</v>
      </c>
      <c r="P13" s="314">
        <v>100</v>
      </c>
      <c r="Q13" s="312">
        <v>99.999999999999986</v>
      </c>
      <c r="R13" s="314">
        <v>100</v>
      </c>
      <c r="S13" s="175">
        <v>100</v>
      </c>
    </row>
    <row r="15" spans="1:19">
      <c r="A15" s="5" t="s">
        <v>508</v>
      </c>
    </row>
    <row r="18" spans="1:19" ht="17.25" thickBot="1">
      <c r="S18" s="6" t="s">
        <v>5</v>
      </c>
    </row>
    <row r="19" spans="1:19">
      <c r="B19" s="566"/>
      <c r="C19" s="564" t="s">
        <v>336</v>
      </c>
      <c r="D19" s="568"/>
      <c r="E19" s="568"/>
      <c r="F19" s="568"/>
      <c r="G19" s="564" t="s">
        <v>337</v>
      </c>
      <c r="H19" s="568"/>
      <c r="I19" s="568"/>
      <c r="J19" s="568"/>
      <c r="K19" s="568"/>
      <c r="L19" s="568"/>
      <c r="M19" s="568"/>
      <c r="N19" s="569"/>
      <c r="O19" s="570" t="s">
        <v>372</v>
      </c>
      <c r="P19" s="564" t="s">
        <v>354</v>
      </c>
      <c r="Q19" s="568"/>
      <c r="R19" s="564" t="s">
        <v>355</v>
      </c>
      <c r="S19" s="565"/>
    </row>
    <row r="20" spans="1:19" ht="50.25" thickBot="1">
      <c r="B20" s="567"/>
      <c r="C20" s="41" t="s">
        <v>382</v>
      </c>
      <c r="D20" s="42" t="s">
        <v>361</v>
      </c>
      <c r="E20" s="42" t="s">
        <v>383</v>
      </c>
      <c r="F20" s="43" t="s">
        <v>363</v>
      </c>
      <c r="G20" s="41" t="s">
        <v>364</v>
      </c>
      <c r="H20" s="42" t="s">
        <v>365</v>
      </c>
      <c r="I20" s="42" t="s">
        <v>366</v>
      </c>
      <c r="J20" s="42" t="s">
        <v>384</v>
      </c>
      <c r="K20" s="42" t="s">
        <v>368</v>
      </c>
      <c r="L20" s="42" t="s">
        <v>369</v>
      </c>
      <c r="M20" s="42" t="s">
        <v>370</v>
      </c>
      <c r="N20" s="42" t="s">
        <v>371</v>
      </c>
      <c r="O20" s="571"/>
      <c r="P20" s="41" t="s">
        <v>373</v>
      </c>
      <c r="Q20" s="43" t="s">
        <v>374</v>
      </c>
      <c r="R20" s="41" t="s">
        <v>375</v>
      </c>
      <c r="S20" s="44" t="s">
        <v>376</v>
      </c>
    </row>
    <row r="21" spans="1:19" ht="24" customHeight="1">
      <c r="B21" s="46" t="s">
        <v>70</v>
      </c>
      <c r="C21" s="277">
        <v>88.65546218487394</v>
      </c>
      <c r="D21" s="171">
        <v>92.436974789915965</v>
      </c>
      <c r="E21" s="171">
        <v>84.403669724770651</v>
      </c>
      <c r="F21" s="305">
        <v>90</v>
      </c>
      <c r="G21" s="277">
        <v>92.753623188405797</v>
      </c>
      <c r="H21" s="171">
        <v>100</v>
      </c>
      <c r="I21" s="171">
        <v>83.333333333333343</v>
      </c>
      <c r="J21" s="171">
        <v>91.071428571428569</v>
      </c>
      <c r="K21" s="171">
        <v>70</v>
      </c>
      <c r="L21" s="171">
        <v>94.73684210526315</v>
      </c>
      <c r="M21" s="171">
        <v>85.714285714285708</v>
      </c>
      <c r="N21" s="171">
        <v>85.714285714285708</v>
      </c>
      <c r="O21" s="305">
        <v>89.361702127659569</v>
      </c>
      <c r="P21" s="277">
        <v>76.470588235294116</v>
      </c>
      <c r="Q21" s="305">
        <v>92.307692307692307</v>
      </c>
      <c r="R21" s="277">
        <v>80</v>
      </c>
      <c r="S21" s="172">
        <v>91.150442477876098</v>
      </c>
    </row>
    <row r="22" spans="1:19" ht="24" customHeight="1" thickBot="1">
      <c r="B22" s="447" t="s">
        <v>385</v>
      </c>
      <c r="C22" s="309">
        <v>11.344537815126051</v>
      </c>
      <c r="D22" s="310">
        <v>7.5630252100840334</v>
      </c>
      <c r="E22" s="310">
        <v>15.596330275229359</v>
      </c>
      <c r="F22" s="307">
        <v>10</v>
      </c>
      <c r="G22" s="309">
        <v>7.2463768115942031</v>
      </c>
      <c r="H22" s="310">
        <v>0</v>
      </c>
      <c r="I22" s="310">
        <v>16.666666666666664</v>
      </c>
      <c r="J22" s="310">
        <v>8.9285714285714288</v>
      </c>
      <c r="K22" s="310">
        <v>30</v>
      </c>
      <c r="L22" s="310">
        <v>5.2631578947368416</v>
      </c>
      <c r="M22" s="310">
        <v>14.285714285714285</v>
      </c>
      <c r="N22" s="310">
        <v>14.285714285714285</v>
      </c>
      <c r="O22" s="307">
        <v>10.638297872340425</v>
      </c>
      <c r="P22" s="309">
        <v>23.52941176470588</v>
      </c>
      <c r="Q22" s="307">
        <v>7.6923076923076925</v>
      </c>
      <c r="R22" s="309">
        <v>20</v>
      </c>
      <c r="S22" s="311">
        <v>8.8495575221238933</v>
      </c>
    </row>
    <row r="23" spans="1:19" ht="24" customHeight="1" thickTop="1" thickBot="1">
      <c r="B23" s="448" t="s">
        <v>339</v>
      </c>
      <c r="C23" s="314">
        <v>99.999999999999986</v>
      </c>
      <c r="D23" s="174">
        <v>100</v>
      </c>
      <c r="E23" s="174">
        <v>100.00000000000001</v>
      </c>
      <c r="F23" s="312">
        <v>100</v>
      </c>
      <c r="G23" s="314">
        <v>100</v>
      </c>
      <c r="H23" s="174">
        <v>100</v>
      </c>
      <c r="I23" s="174">
        <v>100</v>
      </c>
      <c r="J23" s="174">
        <v>100</v>
      </c>
      <c r="K23" s="174">
        <v>100</v>
      </c>
      <c r="L23" s="174">
        <v>99.999999999999986</v>
      </c>
      <c r="M23" s="174">
        <v>100</v>
      </c>
      <c r="N23" s="174">
        <v>100</v>
      </c>
      <c r="O23" s="312">
        <v>100</v>
      </c>
      <c r="P23" s="314">
        <v>100</v>
      </c>
      <c r="Q23" s="312">
        <v>100</v>
      </c>
      <c r="R23" s="314">
        <v>100</v>
      </c>
      <c r="S23" s="175">
        <v>99.999999999999986</v>
      </c>
    </row>
    <row r="25" spans="1:19">
      <c r="A25" s="5" t="s">
        <v>23</v>
      </c>
    </row>
    <row r="26" spans="1:19">
      <c r="B26" s="5" t="s">
        <v>254</v>
      </c>
    </row>
    <row r="27" spans="1:19">
      <c r="B27" s="5" t="s">
        <v>255</v>
      </c>
    </row>
    <row r="28" spans="1:19">
      <c r="B28" s="5" t="s">
        <v>256</v>
      </c>
    </row>
    <row r="29" spans="1:19">
      <c r="B29" s="5" t="s">
        <v>257</v>
      </c>
    </row>
    <row r="30" spans="1:19">
      <c r="B30" s="5" t="s">
        <v>258</v>
      </c>
    </row>
    <row r="31" spans="1:19">
      <c r="B31" s="5" t="s">
        <v>259</v>
      </c>
    </row>
    <row r="32" spans="1:19">
      <c r="B32" s="5" t="s">
        <v>260</v>
      </c>
    </row>
    <row r="33" spans="2:2">
      <c r="B33" s="5" t="s">
        <v>261</v>
      </c>
    </row>
    <row r="34" spans="2:2">
      <c r="B34" s="5" t="s">
        <v>262</v>
      </c>
    </row>
    <row r="35" spans="2:2">
      <c r="B35" s="5" t="s">
        <v>263</v>
      </c>
    </row>
    <row r="36" spans="2:2">
      <c r="B36" s="5" t="s">
        <v>182</v>
      </c>
    </row>
    <row r="37" spans="2:2">
      <c r="B37" s="5" t="s">
        <v>264</v>
      </c>
    </row>
    <row r="38" spans="2:2">
      <c r="B38" s="5" t="s">
        <v>265</v>
      </c>
    </row>
    <row r="39" spans="2:2">
      <c r="B39" s="5" t="s">
        <v>266</v>
      </c>
    </row>
    <row r="40" spans="2:2">
      <c r="B40" s="5" t="s">
        <v>267</v>
      </c>
    </row>
    <row r="41" spans="2:2">
      <c r="B41" s="5" t="s">
        <v>268</v>
      </c>
    </row>
    <row r="42" spans="2:2">
      <c r="B42" s="5" t="s">
        <v>269</v>
      </c>
    </row>
    <row r="43" spans="2:2">
      <c r="B43" s="5" t="s">
        <v>270</v>
      </c>
    </row>
    <row r="44" spans="2:2">
      <c r="B44" s="5" t="s">
        <v>271</v>
      </c>
    </row>
    <row r="45" spans="2:2">
      <c r="B45" s="5" t="s">
        <v>272</v>
      </c>
    </row>
    <row r="46" spans="2:2">
      <c r="B46" s="5" t="s">
        <v>273</v>
      </c>
    </row>
    <row r="47" spans="2:2">
      <c r="B47" s="5" t="s">
        <v>274</v>
      </c>
    </row>
  </sheetData>
  <mergeCells count="12">
    <mergeCell ref="C6:F6"/>
    <mergeCell ref="B6:B7"/>
    <mergeCell ref="R19:S19"/>
    <mergeCell ref="R6:S6"/>
    <mergeCell ref="P6:Q6"/>
    <mergeCell ref="O6:O7"/>
    <mergeCell ref="G6:N6"/>
    <mergeCell ref="B19:B20"/>
    <mergeCell ref="C19:F19"/>
    <mergeCell ref="G19:N19"/>
    <mergeCell ref="O19:O20"/>
    <mergeCell ref="P19:Q19"/>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A1CA0-60F1-45D7-B525-715A678C708D}">
  <dimension ref="A1:O16"/>
  <sheetViews>
    <sheetView zoomScale="55" zoomScaleNormal="55" workbookViewId="0">
      <selection activeCell="I10" sqref="I10"/>
    </sheetView>
  </sheetViews>
  <sheetFormatPr defaultColWidth="8.625" defaultRowHeight="16.5"/>
  <cols>
    <col min="1" max="1" width="2.625" style="5" customWidth="1"/>
    <col min="2" max="2" width="20.625" style="5" customWidth="1"/>
    <col min="3" max="15" width="10.125" style="5" customWidth="1"/>
    <col min="16" max="16384" width="8.625" style="5"/>
  </cols>
  <sheetData>
    <row r="1" spans="1:15">
      <c r="A1" s="5" t="s">
        <v>509</v>
      </c>
    </row>
    <row r="2" spans="1:15">
      <c r="A2" s="5" t="s">
        <v>510</v>
      </c>
    </row>
    <row r="5" spans="1:15" ht="17.25" thickBot="1">
      <c r="O5" s="6" t="s">
        <v>5</v>
      </c>
    </row>
    <row r="6" spans="1:15">
      <c r="B6" s="558" t="s">
        <v>386</v>
      </c>
      <c r="C6" s="556" t="s">
        <v>336</v>
      </c>
      <c r="D6" s="560"/>
      <c r="E6" s="560"/>
      <c r="F6" s="561"/>
      <c r="G6" s="556" t="s">
        <v>337</v>
      </c>
      <c r="H6" s="560"/>
      <c r="I6" s="560"/>
      <c r="J6" s="560"/>
      <c r="K6" s="560"/>
      <c r="L6" s="560"/>
      <c r="M6" s="560"/>
      <c r="N6" s="561"/>
      <c r="O6" s="572" t="s">
        <v>397</v>
      </c>
    </row>
    <row r="7" spans="1:15" ht="50.25" thickBot="1">
      <c r="B7" s="559"/>
      <c r="C7" s="291" t="s">
        <v>387</v>
      </c>
      <c r="D7" s="292" t="s">
        <v>388</v>
      </c>
      <c r="E7" s="292" t="s">
        <v>389</v>
      </c>
      <c r="F7" s="292" t="s">
        <v>390</v>
      </c>
      <c r="G7" s="291" t="s">
        <v>391</v>
      </c>
      <c r="H7" s="292" t="s">
        <v>392</v>
      </c>
      <c r="I7" s="292" t="s">
        <v>393</v>
      </c>
      <c r="J7" s="292" t="s">
        <v>394</v>
      </c>
      <c r="K7" s="292" t="s">
        <v>395</v>
      </c>
      <c r="L7" s="292" t="s">
        <v>349</v>
      </c>
      <c r="M7" s="292" t="s">
        <v>350</v>
      </c>
      <c r="N7" s="292" t="s">
        <v>396</v>
      </c>
      <c r="O7" s="573"/>
    </row>
    <row r="8" spans="1:15" ht="24" customHeight="1">
      <c r="B8" s="276" t="s">
        <v>398</v>
      </c>
      <c r="C8" s="277">
        <v>10.59322033898305</v>
      </c>
      <c r="D8" s="171">
        <v>10.084033613445378</v>
      </c>
      <c r="E8" s="171">
        <v>10.909090909090908</v>
      </c>
      <c r="F8" s="171">
        <v>14.285714285714285</v>
      </c>
      <c r="G8" s="277">
        <v>11.594202898550725</v>
      </c>
      <c r="H8" s="171">
        <v>11.111111111111111</v>
      </c>
      <c r="I8" s="171">
        <v>21.212121212121211</v>
      </c>
      <c r="J8" s="171">
        <v>8.6206896551724146</v>
      </c>
      <c r="K8" s="171">
        <v>9.5238095238095237</v>
      </c>
      <c r="L8" s="171">
        <v>5</v>
      </c>
      <c r="M8" s="171">
        <v>14.285714285714285</v>
      </c>
      <c r="N8" s="171">
        <v>0</v>
      </c>
      <c r="O8" s="172">
        <v>14.285714285714285</v>
      </c>
    </row>
    <row r="9" spans="1:15" ht="24" customHeight="1">
      <c r="B9" s="279" t="s">
        <v>399</v>
      </c>
      <c r="C9" s="280">
        <v>14.83050847457627</v>
      </c>
      <c r="D9" s="168">
        <v>10.92436974789916</v>
      </c>
      <c r="E9" s="168">
        <v>20</v>
      </c>
      <c r="F9" s="168">
        <v>0</v>
      </c>
      <c r="G9" s="280">
        <v>4.3478260869565215</v>
      </c>
      <c r="H9" s="168">
        <v>22.222222222222221</v>
      </c>
      <c r="I9" s="168">
        <v>21.212121212121211</v>
      </c>
      <c r="J9" s="168">
        <v>18.96551724137931</v>
      </c>
      <c r="K9" s="168">
        <v>14.285714285714285</v>
      </c>
      <c r="L9" s="168">
        <v>35</v>
      </c>
      <c r="M9" s="168">
        <v>14.285714285714285</v>
      </c>
      <c r="N9" s="168">
        <v>5.2631578947368416</v>
      </c>
      <c r="O9" s="169">
        <v>4.0816326530612246</v>
      </c>
    </row>
    <row r="10" spans="1:15" ht="24" customHeight="1">
      <c r="B10" s="279" t="s">
        <v>400</v>
      </c>
      <c r="C10" s="280">
        <v>22.457627118644069</v>
      </c>
      <c r="D10" s="168">
        <v>24.369747899159663</v>
      </c>
      <c r="E10" s="168">
        <v>20.909090909090907</v>
      </c>
      <c r="F10" s="168">
        <v>14.285714285714285</v>
      </c>
      <c r="G10" s="280">
        <v>23.188405797101449</v>
      </c>
      <c r="H10" s="168">
        <v>33.333333333333329</v>
      </c>
      <c r="I10" s="168">
        <v>15.151515151515152</v>
      </c>
      <c r="J10" s="168">
        <v>27.586206896551722</v>
      </c>
      <c r="K10" s="168">
        <v>28.571428571428569</v>
      </c>
      <c r="L10" s="168">
        <v>10</v>
      </c>
      <c r="M10" s="168">
        <v>14.285714285714285</v>
      </c>
      <c r="N10" s="168">
        <v>21.052631578947366</v>
      </c>
      <c r="O10" s="169">
        <v>26.530612244897959</v>
      </c>
    </row>
    <row r="11" spans="1:15" ht="24" customHeight="1">
      <c r="B11" s="279" t="s">
        <v>401</v>
      </c>
      <c r="C11" s="280">
        <v>3.8135593220338984</v>
      </c>
      <c r="D11" s="168">
        <v>2.5210084033613445</v>
      </c>
      <c r="E11" s="168">
        <v>5.4545454545454541</v>
      </c>
      <c r="F11" s="168">
        <v>0</v>
      </c>
      <c r="G11" s="280">
        <v>1.4492753623188406</v>
      </c>
      <c r="H11" s="168">
        <v>0</v>
      </c>
      <c r="I11" s="168">
        <v>6.0606060606060606</v>
      </c>
      <c r="J11" s="168">
        <v>5.1724137931034484</v>
      </c>
      <c r="K11" s="168">
        <v>9.5238095238095237</v>
      </c>
      <c r="L11" s="168">
        <v>5</v>
      </c>
      <c r="M11" s="168">
        <v>0</v>
      </c>
      <c r="N11" s="168">
        <v>0</v>
      </c>
      <c r="O11" s="169">
        <v>6.1224489795918364</v>
      </c>
    </row>
    <row r="12" spans="1:15" ht="24" customHeight="1">
      <c r="B12" s="279" t="s">
        <v>402</v>
      </c>
      <c r="C12" s="280">
        <v>30.932203389830509</v>
      </c>
      <c r="D12" s="168">
        <v>32.773109243697476</v>
      </c>
      <c r="E12" s="168">
        <v>28.18181818181818</v>
      </c>
      <c r="F12" s="168">
        <v>42.857142857142854</v>
      </c>
      <c r="G12" s="280">
        <v>37.681159420289859</v>
      </c>
      <c r="H12" s="168">
        <v>22.222222222222221</v>
      </c>
      <c r="I12" s="168">
        <v>24.242424242424242</v>
      </c>
      <c r="J12" s="168">
        <v>24.137931034482758</v>
      </c>
      <c r="K12" s="168">
        <v>23.809523809523807</v>
      </c>
      <c r="L12" s="168">
        <v>30</v>
      </c>
      <c r="M12" s="168">
        <v>28.571428571428569</v>
      </c>
      <c r="N12" s="168">
        <v>52.631578947368418</v>
      </c>
      <c r="O12" s="169">
        <v>24.489795918367346</v>
      </c>
    </row>
    <row r="13" spans="1:15" ht="24" customHeight="1">
      <c r="B13" s="279" t="s">
        <v>403</v>
      </c>
      <c r="C13" s="280">
        <v>3.8135593220338984</v>
      </c>
      <c r="D13" s="168">
        <v>6.7226890756302522</v>
      </c>
      <c r="E13" s="168">
        <v>0.90909090909090906</v>
      </c>
      <c r="F13" s="168">
        <v>0</v>
      </c>
      <c r="G13" s="280">
        <v>8.695652173913043</v>
      </c>
      <c r="H13" s="168">
        <v>11.111111111111111</v>
      </c>
      <c r="I13" s="168">
        <v>3.0303030303030303</v>
      </c>
      <c r="J13" s="168">
        <v>0</v>
      </c>
      <c r="K13" s="168">
        <v>0</v>
      </c>
      <c r="L13" s="168">
        <v>5</v>
      </c>
      <c r="M13" s="168">
        <v>0</v>
      </c>
      <c r="N13" s="168">
        <v>0</v>
      </c>
      <c r="O13" s="169">
        <v>8.1632653061224492</v>
      </c>
    </row>
    <row r="14" spans="1:15" ht="24" customHeight="1">
      <c r="B14" s="279" t="s">
        <v>404</v>
      </c>
      <c r="C14" s="280">
        <v>8.898305084745763</v>
      </c>
      <c r="D14" s="168">
        <v>6.7226890756302522</v>
      </c>
      <c r="E14" s="168">
        <v>10.909090909090908</v>
      </c>
      <c r="F14" s="168">
        <v>14.285714285714285</v>
      </c>
      <c r="G14" s="280">
        <v>4.3478260869565215</v>
      </c>
      <c r="H14" s="168">
        <v>0</v>
      </c>
      <c r="I14" s="168">
        <v>9.0909090909090917</v>
      </c>
      <c r="J14" s="168">
        <v>10.344827586206897</v>
      </c>
      <c r="K14" s="168">
        <v>14.285714285714285</v>
      </c>
      <c r="L14" s="168">
        <v>10</v>
      </c>
      <c r="M14" s="168">
        <v>14.285714285714285</v>
      </c>
      <c r="N14" s="168">
        <v>15.789473684210526</v>
      </c>
      <c r="O14" s="169">
        <v>4.0816326530612246</v>
      </c>
    </row>
    <row r="15" spans="1:15" ht="24" customHeight="1" thickBot="1">
      <c r="B15" s="308" t="s">
        <v>74</v>
      </c>
      <c r="C15" s="309">
        <v>4.6610169491525424</v>
      </c>
      <c r="D15" s="310">
        <v>5.8823529411764701</v>
      </c>
      <c r="E15" s="310">
        <v>2.7272727272727271</v>
      </c>
      <c r="F15" s="310">
        <v>14.285714285714285</v>
      </c>
      <c r="G15" s="309">
        <v>8.695652173913043</v>
      </c>
      <c r="H15" s="310">
        <v>0</v>
      </c>
      <c r="I15" s="310">
        <v>0</v>
      </c>
      <c r="J15" s="310">
        <v>5.1724137931034484</v>
      </c>
      <c r="K15" s="310">
        <v>0</v>
      </c>
      <c r="L15" s="310">
        <v>0</v>
      </c>
      <c r="M15" s="310">
        <v>14.285714285714285</v>
      </c>
      <c r="N15" s="310">
        <v>5.2631578947368416</v>
      </c>
      <c r="O15" s="311">
        <v>12.244897959183673</v>
      </c>
    </row>
    <row r="16" spans="1:15" ht="24" customHeight="1" thickTop="1" thickBot="1">
      <c r="B16" s="313" t="s">
        <v>339</v>
      </c>
      <c r="C16" s="314">
        <v>99.999999999999986</v>
      </c>
      <c r="D16" s="174">
        <v>100</v>
      </c>
      <c r="E16" s="174">
        <v>99.999999999999986</v>
      </c>
      <c r="F16" s="174">
        <v>99.999999999999972</v>
      </c>
      <c r="G16" s="314">
        <v>100.00000000000001</v>
      </c>
      <c r="H16" s="174">
        <v>100</v>
      </c>
      <c r="I16" s="174">
        <v>100</v>
      </c>
      <c r="J16" s="174">
        <v>99.999999999999986</v>
      </c>
      <c r="K16" s="174">
        <v>100</v>
      </c>
      <c r="L16" s="174">
        <v>100</v>
      </c>
      <c r="M16" s="174">
        <v>99.999999999999972</v>
      </c>
      <c r="N16" s="174">
        <v>99.999999999999986</v>
      </c>
      <c r="O16" s="175">
        <v>100</v>
      </c>
    </row>
  </sheetData>
  <mergeCells count="4">
    <mergeCell ref="C6:F6"/>
    <mergeCell ref="G6:N6"/>
    <mergeCell ref="O6:O7"/>
    <mergeCell ref="B6:B7"/>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BC0A-A7DD-48F7-90EE-93298F080693}">
  <dimension ref="A1:S19"/>
  <sheetViews>
    <sheetView zoomScale="10" zoomScaleNormal="10" workbookViewId="0">
      <selection activeCell="G10" sqref="G10"/>
    </sheetView>
  </sheetViews>
  <sheetFormatPr defaultColWidth="8.625" defaultRowHeight="16.5"/>
  <cols>
    <col min="1" max="1" width="2.625" style="5" customWidth="1"/>
    <col min="2" max="2" width="18.625" style="5" customWidth="1"/>
    <col min="3" max="19" width="10.125" style="5" customWidth="1"/>
    <col min="20" max="16384" width="8.625" style="5"/>
  </cols>
  <sheetData>
    <row r="1" spans="1:19">
      <c r="A1" s="5" t="s">
        <v>511</v>
      </c>
    </row>
    <row r="4" spans="1:19" ht="17.25" thickBot="1">
      <c r="S4" s="6" t="s">
        <v>5</v>
      </c>
    </row>
    <row r="5" spans="1:19" ht="15" customHeight="1">
      <c r="B5" s="574" t="s">
        <v>405</v>
      </c>
      <c r="C5" s="561" t="s">
        <v>336</v>
      </c>
      <c r="D5" s="576"/>
      <c r="E5" s="576"/>
      <c r="F5" s="577"/>
      <c r="G5" s="578" t="s">
        <v>406</v>
      </c>
      <c r="H5" s="576"/>
      <c r="I5" s="576"/>
      <c r="J5" s="576"/>
      <c r="K5" s="576"/>
      <c r="L5" s="576"/>
      <c r="M5" s="576"/>
      <c r="N5" s="579"/>
      <c r="O5" s="580" t="s">
        <v>1284</v>
      </c>
      <c r="P5" s="582" t="s">
        <v>354</v>
      </c>
      <c r="Q5" s="584"/>
      <c r="R5" s="582" t="s">
        <v>355</v>
      </c>
      <c r="S5" s="583"/>
    </row>
    <row r="6" spans="1:19" ht="72" customHeight="1" thickBot="1">
      <c r="B6" s="575"/>
      <c r="C6" s="403" t="s">
        <v>1283</v>
      </c>
      <c r="D6" s="292" t="s">
        <v>560</v>
      </c>
      <c r="E6" s="292" t="s">
        <v>389</v>
      </c>
      <c r="F6" s="406" t="s">
        <v>390</v>
      </c>
      <c r="G6" s="291" t="s">
        <v>1136</v>
      </c>
      <c r="H6" s="292" t="s">
        <v>407</v>
      </c>
      <c r="I6" s="292" t="s">
        <v>1137</v>
      </c>
      <c r="J6" s="292" t="s">
        <v>408</v>
      </c>
      <c r="K6" s="292" t="s">
        <v>409</v>
      </c>
      <c r="L6" s="292" t="s">
        <v>410</v>
      </c>
      <c r="M6" s="292" t="s">
        <v>411</v>
      </c>
      <c r="N6" s="330" t="s">
        <v>494</v>
      </c>
      <c r="O6" s="581"/>
      <c r="P6" s="41" t="s">
        <v>356</v>
      </c>
      <c r="Q6" s="43" t="s">
        <v>499</v>
      </c>
      <c r="R6" s="41" t="s">
        <v>1149</v>
      </c>
      <c r="S6" s="44" t="s">
        <v>1150</v>
      </c>
    </row>
    <row r="7" spans="1:19" ht="36" customHeight="1">
      <c r="B7" s="441" t="s">
        <v>412</v>
      </c>
      <c r="C7" s="188">
        <v>36.480686695278969</v>
      </c>
      <c r="D7" s="171">
        <v>38.793103448275865</v>
      </c>
      <c r="E7" s="171">
        <v>34.545454545454547</v>
      </c>
      <c r="F7" s="305">
        <v>28.571428571428569</v>
      </c>
      <c r="G7" s="277">
        <v>58.333333333333336</v>
      </c>
      <c r="H7" s="171">
        <v>48.571428571428569</v>
      </c>
      <c r="I7" s="171">
        <v>67.307692307692307</v>
      </c>
      <c r="J7" s="171">
        <v>22.222222222222221</v>
      </c>
      <c r="K7" s="171">
        <v>13.698630136986301</v>
      </c>
      <c r="L7" s="171">
        <v>11.111111111111111</v>
      </c>
      <c r="M7" s="267">
        <v>14.285714285714285</v>
      </c>
      <c r="N7" s="172">
        <v>30</v>
      </c>
      <c r="O7" s="442">
        <v>36.734693877551024</v>
      </c>
      <c r="P7" s="323">
        <v>58.82352941176471</v>
      </c>
      <c r="Q7" s="325">
        <v>22.5</v>
      </c>
      <c r="R7" s="323">
        <v>40</v>
      </c>
      <c r="S7" s="326">
        <v>29.310344827586203</v>
      </c>
    </row>
    <row r="8" spans="1:19" ht="36" customHeight="1">
      <c r="B8" s="443" t="s">
        <v>413</v>
      </c>
      <c r="C8" s="189">
        <v>21.888412017167383</v>
      </c>
      <c r="D8" s="168">
        <v>18.96551724137931</v>
      </c>
      <c r="E8" s="168">
        <v>25.454545454545453</v>
      </c>
      <c r="F8" s="306">
        <v>14.285714285714285</v>
      </c>
      <c r="G8" s="280">
        <v>45.833333333333329</v>
      </c>
      <c r="H8" s="168">
        <v>17.142857142857142</v>
      </c>
      <c r="I8" s="168">
        <v>30.76923076923077</v>
      </c>
      <c r="J8" s="168">
        <v>33.333333333333329</v>
      </c>
      <c r="K8" s="168">
        <v>10.95890410958904</v>
      </c>
      <c r="L8" s="168">
        <v>11.111111111111111</v>
      </c>
      <c r="M8" s="269">
        <v>14.285714285714285</v>
      </c>
      <c r="N8" s="169">
        <v>30</v>
      </c>
      <c r="O8" s="444">
        <v>14.285714285714285</v>
      </c>
      <c r="P8" s="22">
        <v>47.058823529411761</v>
      </c>
      <c r="Q8" s="24">
        <v>15</v>
      </c>
      <c r="R8" s="22">
        <v>34</v>
      </c>
      <c r="S8" s="440">
        <v>17.241379310344829</v>
      </c>
    </row>
    <row r="9" spans="1:19" ht="36" customHeight="1">
      <c r="B9" s="443" t="s">
        <v>48</v>
      </c>
      <c r="C9" s="189">
        <v>10.72961373390558</v>
      </c>
      <c r="D9" s="168">
        <v>10.344827586206897</v>
      </c>
      <c r="E9" s="168">
        <v>11.818181818181818</v>
      </c>
      <c r="F9" s="306">
        <v>0</v>
      </c>
      <c r="G9" s="280">
        <v>12.5</v>
      </c>
      <c r="H9" s="168">
        <v>8.5714285714285712</v>
      </c>
      <c r="I9" s="168">
        <v>15.384615384615385</v>
      </c>
      <c r="J9" s="168">
        <v>11.111111111111111</v>
      </c>
      <c r="K9" s="168">
        <v>6.8493150684931505</v>
      </c>
      <c r="L9" s="168">
        <v>11.111111111111111</v>
      </c>
      <c r="M9" s="269">
        <v>9.5238095238095237</v>
      </c>
      <c r="N9" s="169">
        <v>20</v>
      </c>
      <c r="O9" s="444">
        <v>12.244897959183673</v>
      </c>
      <c r="P9" s="22">
        <v>17.647058823529413</v>
      </c>
      <c r="Q9" s="24">
        <v>5</v>
      </c>
      <c r="R9" s="22">
        <v>12</v>
      </c>
      <c r="S9" s="440">
        <v>10.344827586206897</v>
      </c>
    </row>
    <row r="10" spans="1:19" ht="36" customHeight="1">
      <c r="B10" s="443" t="s">
        <v>414</v>
      </c>
      <c r="C10" s="189">
        <v>18.454935622317599</v>
      </c>
      <c r="D10" s="168">
        <v>12.931034482758621</v>
      </c>
      <c r="E10" s="168">
        <v>24.545454545454547</v>
      </c>
      <c r="F10" s="306">
        <v>14.285714285714285</v>
      </c>
      <c r="G10" s="280">
        <v>33.333333333333329</v>
      </c>
      <c r="H10" s="168">
        <v>17.142857142857142</v>
      </c>
      <c r="I10" s="168">
        <v>30.76923076923077</v>
      </c>
      <c r="J10" s="168">
        <v>55.555555555555557</v>
      </c>
      <c r="K10" s="168">
        <v>6.8493150684931505</v>
      </c>
      <c r="L10" s="168">
        <v>0</v>
      </c>
      <c r="M10" s="269">
        <v>4.7619047619047619</v>
      </c>
      <c r="N10" s="169">
        <v>20</v>
      </c>
      <c r="O10" s="444">
        <v>22.448979591836736</v>
      </c>
      <c r="P10" s="22">
        <v>23.52941176470588</v>
      </c>
      <c r="Q10" s="24">
        <v>12.5</v>
      </c>
      <c r="R10" s="22">
        <v>22</v>
      </c>
      <c r="S10" s="440">
        <v>17.241379310344829</v>
      </c>
    </row>
    <row r="11" spans="1:19" ht="36" customHeight="1">
      <c r="B11" s="443" t="s">
        <v>415</v>
      </c>
      <c r="C11" s="189">
        <v>7.296137339055794</v>
      </c>
      <c r="D11" s="168">
        <v>6.8965517241379306</v>
      </c>
      <c r="E11" s="168">
        <v>7.2727272727272725</v>
      </c>
      <c r="F11" s="306">
        <v>14.285714285714285</v>
      </c>
      <c r="G11" s="280">
        <v>12.5</v>
      </c>
      <c r="H11" s="168">
        <v>2.8571428571428572</v>
      </c>
      <c r="I11" s="168">
        <v>13.461538461538462</v>
      </c>
      <c r="J11" s="168">
        <v>11.111111111111111</v>
      </c>
      <c r="K11" s="168">
        <v>4.10958904109589</v>
      </c>
      <c r="L11" s="168">
        <v>0</v>
      </c>
      <c r="M11" s="269">
        <v>0</v>
      </c>
      <c r="N11" s="169">
        <v>20</v>
      </c>
      <c r="O11" s="444">
        <v>10.204081632653061</v>
      </c>
      <c r="P11" s="22">
        <v>17.647058823529413</v>
      </c>
      <c r="Q11" s="24">
        <v>2.5</v>
      </c>
      <c r="R11" s="22">
        <v>8</v>
      </c>
      <c r="S11" s="440">
        <v>5.1724137931034484</v>
      </c>
    </row>
    <row r="12" spans="1:19" ht="36" customHeight="1">
      <c r="B12" s="443" t="s">
        <v>416</v>
      </c>
      <c r="C12" s="189">
        <v>14.592274678111588</v>
      </c>
      <c r="D12" s="168">
        <v>10.344827586206897</v>
      </c>
      <c r="E12" s="168">
        <v>19.090909090909093</v>
      </c>
      <c r="F12" s="306">
        <v>14.285714285714285</v>
      </c>
      <c r="G12" s="280">
        <v>16.666666666666664</v>
      </c>
      <c r="H12" s="168">
        <v>14.285714285714285</v>
      </c>
      <c r="I12" s="168">
        <v>26.923076923076923</v>
      </c>
      <c r="J12" s="168">
        <v>55.555555555555557</v>
      </c>
      <c r="K12" s="168">
        <v>5.4794520547945202</v>
      </c>
      <c r="L12" s="168">
        <v>0</v>
      </c>
      <c r="M12" s="269">
        <v>9.5238095238095237</v>
      </c>
      <c r="N12" s="169">
        <v>0</v>
      </c>
      <c r="O12" s="444">
        <v>8.1632653061224492</v>
      </c>
      <c r="P12" s="22">
        <v>11.76470588235294</v>
      </c>
      <c r="Q12" s="24">
        <v>15</v>
      </c>
      <c r="R12" s="22">
        <v>14.000000000000002</v>
      </c>
      <c r="S12" s="440">
        <v>14.655172413793101</v>
      </c>
    </row>
    <row r="13" spans="1:19" ht="36" customHeight="1">
      <c r="B13" s="443" t="s">
        <v>417</v>
      </c>
      <c r="C13" s="189">
        <v>18.025751072961373</v>
      </c>
      <c r="D13" s="168">
        <v>12.931034482758621</v>
      </c>
      <c r="E13" s="168">
        <v>23.636363636363637</v>
      </c>
      <c r="F13" s="306">
        <v>14.285714285714285</v>
      </c>
      <c r="G13" s="280">
        <v>33.333333333333329</v>
      </c>
      <c r="H13" s="168">
        <v>28.571428571428569</v>
      </c>
      <c r="I13" s="168">
        <v>23.076923076923077</v>
      </c>
      <c r="J13" s="168">
        <v>55.555555555555557</v>
      </c>
      <c r="K13" s="168">
        <v>8.2191780821917799</v>
      </c>
      <c r="L13" s="168">
        <v>0</v>
      </c>
      <c r="M13" s="269">
        <v>4.7619047619047619</v>
      </c>
      <c r="N13" s="169">
        <v>0</v>
      </c>
      <c r="O13" s="444">
        <v>10.204081632653061</v>
      </c>
      <c r="P13" s="22">
        <v>23.52941176470588</v>
      </c>
      <c r="Q13" s="24">
        <v>25</v>
      </c>
      <c r="R13" s="22">
        <v>20</v>
      </c>
      <c r="S13" s="440">
        <v>19.827586206896552</v>
      </c>
    </row>
    <row r="14" spans="1:19" ht="36" customHeight="1">
      <c r="B14" s="443" t="s">
        <v>418</v>
      </c>
      <c r="C14" s="189">
        <v>3.0042918454935621</v>
      </c>
      <c r="D14" s="168">
        <v>0</v>
      </c>
      <c r="E14" s="168">
        <v>6.3636363636363633</v>
      </c>
      <c r="F14" s="306">
        <v>0</v>
      </c>
      <c r="G14" s="280">
        <v>0</v>
      </c>
      <c r="H14" s="168">
        <v>8.5714285714285712</v>
      </c>
      <c r="I14" s="168">
        <v>5.7692307692307692</v>
      </c>
      <c r="J14" s="168">
        <v>0</v>
      </c>
      <c r="K14" s="168">
        <v>1.3698630136986301</v>
      </c>
      <c r="L14" s="168">
        <v>0</v>
      </c>
      <c r="M14" s="269">
        <v>0</v>
      </c>
      <c r="N14" s="169">
        <v>0</v>
      </c>
      <c r="O14" s="444">
        <v>0</v>
      </c>
      <c r="P14" s="22">
        <v>0</v>
      </c>
      <c r="Q14" s="24">
        <v>0</v>
      </c>
      <c r="R14" s="22">
        <v>0</v>
      </c>
      <c r="S14" s="440">
        <v>4.3103448275862073</v>
      </c>
    </row>
    <row r="15" spans="1:19" ht="36" customHeight="1">
      <c r="B15" s="443" t="s">
        <v>419</v>
      </c>
      <c r="C15" s="189">
        <v>41.630901287553648</v>
      </c>
      <c r="D15" s="168">
        <v>48.275862068965516</v>
      </c>
      <c r="E15" s="168">
        <v>35.454545454545453</v>
      </c>
      <c r="F15" s="306">
        <v>28.571428571428569</v>
      </c>
      <c r="G15" s="280">
        <v>20.833333333333336</v>
      </c>
      <c r="H15" s="168">
        <v>5.7142857142857144</v>
      </c>
      <c r="I15" s="168">
        <v>13.461538461538462</v>
      </c>
      <c r="J15" s="168">
        <v>11.111111111111111</v>
      </c>
      <c r="K15" s="168">
        <v>89.041095890410958</v>
      </c>
      <c r="L15" s="168">
        <v>100</v>
      </c>
      <c r="M15" s="269">
        <v>14.285714285714285</v>
      </c>
      <c r="N15" s="169">
        <v>50</v>
      </c>
      <c r="O15" s="444">
        <v>53.061224489795919</v>
      </c>
      <c r="P15" s="22">
        <v>52.941176470588239</v>
      </c>
      <c r="Q15" s="24">
        <v>47.5</v>
      </c>
      <c r="R15" s="22">
        <v>46</v>
      </c>
      <c r="S15" s="440">
        <v>43.103448275862064</v>
      </c>
    </row>
    <row r="16" spans="1:19" ht="36" customHeight="1">
      <c r="B16" s="443" t="s">
        <v>420</v>
      </c>
      <c r="C16" s="189">
        <v>20.600858369098713</v>
      </c>
      <c r="D16" s="168">
        <v>30.172413793103448</v>
      </c>
      <c r="E16" s="168">
        <v>10.909090909090908</v>
      </c>
      <c r="F16" s="306">
        <v>14.285714285714285</v>
      </c>
      <c r="G16" s="280">
        <v>16.666666666666664</v>
      </c>
      <c r="H16" s="168">
        <v>5.7142857142857144</v>
      </c>
      <c r="I16" s="168">
        <v>42.307692307692307</v>
      </c>
      <c r="J16" s="168">
        <v>0</v>
      </c>
      <c r="K16" s="168">
        <v>16.43835616438356</v>
      </c>
      <c r="L16" s="168">
        <v>22.222222222222221</v>
      </c>
      <c r="M16" s="269">
        <v>23.809523809523807</v>
      </c>
      <c r="N16" s="169">
        <v>10</v>
      </c>
      <c r="O16" s="444">
        <v>34.693877551020407</v>
      </c>
      <c r="P16" s="22">
        <v>41.17647058823529</v>
      </c>
      <c r="Q16" s="24">
        <v>22.5</v>
      </c>
      <c r="R16" s="22">
        <v>26</v>
      </c>
      <c r="S16" s="440">
        <v>16.379310344827587</v>
      </c>
    </row>
    <row r="17" spans="2:19" ht="36" customHeight="1">
      <c r="B17" s="443" t="s">
        <v>421</v>
      </c>
      <c r="C17" s="189">
        <v>12.017167381974248</v>
      </c>
      <c r="D17" s="168">
        <v>15.517241379310345</v>
      </c>
      <c r="E17" s="168">
        <v>9.0909090909090917</v>
      </c>
      <c r="F17" s="306">
        <v>0</v>
      </c>
      <c r="G17" s="280">
        <v>8.3333333333333321</v>
      </c>
      <c r="H17" s="168">
        <v>2.8571428571428572</v>
      </c>
      <c r="I17" s="168">
        <v>9.6153846153846168</v>
      </c>
      <c r="J17" s="168">
        <v>0</v>
      </c>
      <c r="K17" s="168">
        <v>19.17808219178082</v>
      </c>
      <c r="L17" s="168">
        <v>22.222222222222221</v>
      </c>
      <c r="M17" s="269">
        <v>9.5238095238095237</v>
      </c>
      <c r="N17" s="169">
        <v>20</v>
      </c>
      <c r="O17" s="444">
        <v>14.285714285714285</v>
      </c>
      <c r="P17" s="22">
        <v>29.411764705882355</v>
      </c>
      <c r="Q17" s="24">
        <v>12.5</v>
      </c>
      <c r="R17" s="22">
        <v>16</v>
      </c>
      <c r="S17" s="440">
        <v>8.6206896551724146</v>
      </c>
    </row>
    <row r="18" spans="2:19" ht="36" customHeight="1">
      <c r="B18" s="443" t="s">
        <v>422</v>
      </c>
      <c r="C18" s="189">
        <v>21.888412017167383</v>
      </c>
      <c r="D18" s="168">
        <v>19.827586206896552</v>
      </c>
      <c r="E18" s="168">
        <v>23.636363636363637</v>
      </c>
      <c r="F18" s="306">
        <v>28.571428571428569</v>
      </c>
      <c r="G18" s="280">
        <v>25</v>
      </c>
      <c r="H18" s="168">
        <v>8.5714285714285712</v>
      </c>
      <c r="I18" s="168">
        <v>23.076923076923077</v>
      </c>
      <c r="J18" s="168">
        <v>11.111111111111111</v>
      </c>
      <c r="K18" s="168">
        <v>15.068493150684931</v>
      </c>
      <c r="L18" s="168">
        <v>0</v>
      </c>
      <c r="M18" s="269">
        <v>80.952380952380949</v>
      </c>
      <c r="N18" s="169">
        <v>10</v>
      </c>
      <c r="O18" s="444">
        <v>20.408163265306122</v>
      </c>
      <c r="P18" s="22">
        <v>35.294117647058826</v>
      </c>
      <c r="Q18" s="24">
        <v>12.5</v>
      </c>
      <c r="R18" s="22">
        <v>32</v>
      </c>
      <c r="S18" s="440">
        <v>14.655172413793101</v>
      </c>
    </row>
    <row r="19" spans="2:19" ht="36" customHeight="1" thickBot="1">
      <c r="B19" s="445" t="s">
        <v>74</v>
      </c>
      <c r="C19" s="190">
        <v>6.0085836909871242</v>
      </c>
      <c r="D19" s="191">
        <v>6.0344827586206895</v>
      </c>
      <c r="E19" s="191">
        <v>5.4545454545454541</v>
      </c>
      <c r="F19" s="425">
        <v>14.285714285714285</v>
      </c>
      <c r="G19" s="283">
        <v>0</v>
      </c>
      <c r="H19" s="191">
        <v>11.428571428571429</v>
      </c>
      <c r="I19" s="191">
        <v>3.8461538461538463</v>
      </c>
      <c r="J19" s="191">
        <v>0</v>
      </c>
      <c r="K19" s="191">
        <v>2.7397260273972601</v>
      </c>
      <c r="L19" s="191">
        <v>0</v>
      </c>
      <c r="M19" s="271">
        <v>4.7619047619047619</v>
      </c>
      <c r="N19" s="192">
        <v>50</v>
      </c>
      <c r="O19" s="446">
        <v>10.204081632653061</v>
      </c>
      <c r="P19" s="27">
        <v>17.647058823529413</v>
      </c>
      <c r="Q19" s="29">
        <v>5</v>
      </c>
      <c r="R19" s="27">
        <v>6</v>
      </c>
      <c r="S19" s="328">
        <v>6.0344827586206895</v>
      </c>
    </row>
  </sheetData>
  <mergeCells count="6">
    <mergeCell ref="B5:B6"/>
    <mergeCell ref="C5:F5"/>
    <mergeCell ref="G5:N5"/>
    <mergeCell ref="O5:O6"/>
    <mergeCell ref="R5:S5"/>
    <mergeCell ref="P5:Q5"/>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A7FD9-980B-4CF5-A9B2-E01177C02800}">
  <dimension ref="A1:AA28"/>
  <sheetViews>
    <sheetView zoomScale="10" zoomScaleNormal="10" workbookViewId="0">
      <selection activeCell="BX296" sqref="BX296"/>
    </sheetView>
  </sheetViews>
  <sheetFormatPr defaultColWidth="8.625" defaultRowHeight="16.5"/>
  <cols>
    <col min="1" max="1" width="2.625" style="5" customWidth="1"/>
    <col min="2" max="2" width="36.625" style="5" customWidth="1"/>
    <col min="3" max="27" width="10.125" style="5" customWidth="1"/>
    <col min="28" max="16384" width="8.625" style="5"/>
  </cols>
  <sheetData>
    <row r="1" spans="1:27">
      <c r="A1" s="5" t="s">
        <v>512</v>
      </c>
    </row>
    <row r="4" spans="1:27" ht="17.25" thickBot="1">
      <c r="AA4" s="6" t="s">
        <v>5</v>
      </c>
    </row>
    <row r="5" spans="1:27">
      <c r="B5" s="558" t="s">
        <v>423</v>
      </c>
      <c r="C5" s="585" t="s">
        <v>1135</v>
      </c>
      <c r="D5" s="556" t="s">
        <v>424</v>
      </c>
      <c r="E5" s="560"/>
      <c r="F5" s="560"/>
      <c r="G5" s="560"/>
      <c r="H5" s="560"/>
      <c r="I5" s="560"/>
      <c r="J5" s="560"/>
      <c r="K5" s="561"/>
      <c r="L5" s="556" t="s">
        <v>425</v>
      </c>
      <c r="M5" s="560"/>
      <c r="N5" s="561"/>
      <c r="O5" s="556" t="s">
        <v>426</v>
      </c>
      <c r="P5" s="560"/>
      <c r="Q5" s="560"/>
      <c r="R5" s="560"/>
      <c r="S5" s="560"/>
      <c r="T5" s="560"/>
      <c r="U5" s="560"/>
      <c r="V5" s="561"/>
      <c r="W5" s="572" t="s">
        <v>397</v>
      </c>
      <c r="X5" s="582" t="s">
        <v>354</v>
      </c>
      <c r="Y5" s="584"/>
      <c r="Z5" s="582" t="s">
        <v>355</v>
      </c>
      <c r="AA5" s="583"/>
    </row>
    <row r="6" spans="1:27" ht="50.25" thickBot="1">
      <c r="B6" s="559"/>
      <c r="C6" s="586"/>
      <c r="D6" s="291" t="s">
        <v>1136</v>
      </c>
      <c r="E6" s="292" t="s">
        <v>407</v>
      </c>
      <c r="F6" s="292" t="s">
        <v>1137</v>
      </c>
      <c r="G6" s="292" t="s">
        <v>408</v>
      </c>
      <c r="H6" s="292" t="s">
        <v>1138</v>
      </c>
      <c r="I6" s="292" t="s">
        <v>410</v>
      </c>
      <c r="J6" s="292" t="s">
        <v>411</v>
      </c>
      <c r="K6" s="292" t="s">
        <v>746</v>
      </c>
      <c r="L6" s="291" t="s">
        <v>560</v>
      </c>
      <c r="M6" s="292" t="s">
        <v>1139</v>
      </c>
      <c r="N6" s="292" t="s">
        <v>390</v>
      </c>
      <c r="O6" s="291" t="s">
        <v>1140</v>
      </c>
      <c r="P6" s="292" t="s">
        <v>392</v>
      </c>
      <c r="Q6" s="292" t="s">
        <v>393</v>
      </c>
      <c r="R6" s="292" t="s">
        <v>1141</v>
      </c>
      <c r="S6" s="292" t="s">
        <v>480</v>
      </c>
      <c r="T6" s="292" t="s">
        <v>349</v>
      </c>
      <c r="U6" s="292" t="s">
        <v>350</v>
      </c>
      <c r="V6" s="292" t="s">
        <v>396</v>
      </c>
      <c r="W6" s="573"/>
      <c r="X6" s="41" t="s">
        <v>356</v>
      </c>
      <c r="Y6" s="43" t="s">
        <v>499</v>
      </c>
      <c r="Z6" s="41" t="s">
        <v>1149</v>
      </c>
      <c r="AA6" s="44" t="s">
        <v>1150</v>
      </c>
    </row>
    <row r="7" spans="1:27" ht="24" customHeight="1">
      <c r="B7" s="275" t="s">
        <v>75</v>
      </c>
      <c r="C7" s="277">
        <v>28.138528138528141</v>
      </c>
      <c r="D7" s="277">
        <v>50</v>
      </c>
      <c r="E7" s="171">
        <v>25.714285714285712</v>
      </c>
      <c r="F7" s="171">
        <v>17.307692307692307</v>
      </c>
      <c r="G7" s="171">
        <v>33.333333333333329</v>
      </c>
      <c r="H7" s="171">
        <v>30.555555555555557</v>
      </c>
      <c r="I7" s="171">
        <v>44.444444444444443</v>
      </c>
      <c r="J7" s="267">
        <v>14.285714285714285</v>
      </c>
      <c r="K7" s="171">
        <v>33.333333333333329</v>
      </c>
      <c r="L7" s="277">
        <v>30.172413793103448</v>
      </c>
      <c r="M7" s="171">
        <v>25</v>
      </c>
      <c r="N7" s="171">
        <v>42.857142857142854</v>
      </c>
      <c r="O7" s="277">
        <v>35.294117647058826</v>
      </c>
      <c r="P7" s="171">
        <v>22.222222222222221</v>
      </c>
      <c r="Q7" s="171">
        <v>18.181818181818183</v>
      </c>
      <c r="R7" s="171">
        <v>25.454545454545453</v>
      </c>
      <c r="S7" s="171">
        <v>45</v>
      </c>
      <c r="T7" s="171">
        <v>10</v>
      </c>
      <c r="U7" s="171">
        <v>14.285714285714285</v>
      </c>
      <c r="V7" s="171">
        <v>36.84210526315789</v>
      </c>
      <c r="W7" s="172">
        <v>34.693877551020407</v>
      </c>
      <c r="X7" s="323">
        <v>17.647058823529413</v>
      </c>
      <c r="Y7" s="325">
        <v>25</v>
      </c>
      <c r="Z7" s="323">
        <v>34</v>
      </c>
      <c r="AA7" s="326">
        <v>27.586206896551722</v>
      </c>
    </row>
    <row r="8" spans="1:27" ht="24" customHeight="1">
      <c r="B8" s="278" t="s">
        <v>76</v>
      </c>
      <c r="C8" s="280">
        <v>25.97402597402597</v>
      </c>
      <c r="D8" s="280">
        <v>25</v>
      </c>
      <c r="E8" s="168">
        <v>22.857142857142858</v>
      </c>
      <c r="F8" s="168">
        <v>19.230769230769234</v>
      </c>
      <c r="G8" s="168">
        <v>11.111111111111111</v>
      </c>
      <c r="H8" s="168">
        <v>34.722222222222221</v>
      </c>
      <c r="I8" s="168">
        <v>66.666666666666657</v>
      </c>
      <c r="J8" s="269">
        <v>9.5238095238095237</v>
      </c>
      <c r="K8" s="168">
        <v>22.222222222222221</v>
      </c>
      <c r="L8" s="280">
        <v>28.448275862068968</v>
      </c>
      <c r="M8" s="168">
        <v>24.074074074074073</v>
      </c>
      <c r="N8" s="168">
        <v>14.285714285714285</v>
      </c>
      <c r="O8" s="280">
        <v>29.411764705882355</v>
      </c>
      <c r="P8" s="168">
        <v>11.111111111111111</v>
      </c>
      <c r="Q8" s="168">
        <v>27.27272727272727</v>
      </c>
      <c r="R8" s="168">
        <v>23.636363636363637</v>
      </c>
      <c r="S8" s="168">
        <v>15</v>
      </c>
      <c r="T8" s="168">
        <v>40</v>
      </c>
      <c r="U8" s="168">
        <v>42.857142857142854</v>
      </c>
      <c r="V8" s="168">
        <v>15.789473684210526</v>
      </c>
      <c r="W8" s="169">
        <v>24.489795918367346</v>
      </c>
      <c r="X8" s="22">
        <v>23.52941176470588</v>
      </c>
      <c r="Y8" s="24">
        <v>17.5</v>
      </c>
      <c r="Z8" s="22">
        <v>20</v>
      </c>
      <c r="AA8" s="440">
        <v>29.310344827586203</v>
      </c>
    </row>
    <row r="9" spans="1:27" ht="24" customHeight="1">
      <c r="B9" s="278" t="s">
        <v>77</v>
      </c>
      <c r="C9" s="280">
        <v>54.54545454545454</v>
      </c>
      <c r="D9" s="280">
        <v>70.833333333333343</v>
      </c>
      <c r="E9" s="168">
        <v>45.714285714285715</v>
      </c>
      <c r="F9" s="168">
        <v>65.384615384615387</v>
      </c>
      <c r="G9" s="168">
        <v>44.444444444444443</v>
      </c>
      <c r="H9" s="168">
        <v>51.388888888888886</v>
      </c>
      <c r="I9" s="168">
        <v>66.666666666666657</v>
      </c>
      <c r="J9" s="269">
        <v>33.333333333333329</v>
      </c>
      <c r="K9" s="168">
        <v>55.555555555555557</v>
      </c>
      <c r="L9" s="280">
        <v>55.172413793103445</v>
      </c>
      <c r="M9" s="168">
        <v>54.629629629629626</v>
      </c>
      <c r="N9" s="168">
        <v>42.857142857142854</v>
      </c>
      <c r="O9" s="280">
        <v>55.882352941176471</v>
      </c>
      <c r="P9" s="168">
        <v>66.666666666666657</v>
      </c>
      <c r="Q9" s="168">
        <v>60.606060606060609</v>
      </c>
      <c r="R9" s="168">
        <v>49.090909090909093</v>
      </c>
      <c r="S9" s="168">
        <v>70</v>
      </c>
      <c r="T9" s="168">
        <v>45</v>
      </c>
      <c r="U9" s="168">
        <v>42.857142857142854</v>
      </c>
      <c r="V9" s="168">
        <v>47.368421052631575</v>
      </c>
      <c r="W9" s="169">
        <v>59.183673469387756</v>
      </c>
      <c r="X9" s="22">
        <v>70.588235294117652</v>
      </c>
      <c r="Y9" s="24">
        <v>52.5</v>
      </c>
      <c r="Z9" s="22">
        <v>66</v>
      </c>
      <c r="AA9" s="440">
        <v>55.172413793103445</v>
      </c>
    </row>
    <row r="10" spans="1:27" ht="24" customHeight="1">
      <c r="B10" s="278" t="s">
        <v>38</v>
      </c>
      <c r="C10" s="280">
        <v>46.320346320346324</v>
      </c>
      <c r="D10" s="280">
        <v>58.333333333333336</v>
      </c>
      <c r="E10" s="168">
        <v>34.285714285714285</v>
      </c>
      <c r="F10" s="168">
        <v>59.615384615384613</v>
      </c>
      <c r="G10" s="168">
        <v>44.444444444444443</v>
      </c>
      <c r="H10" s="168">
        <v>33.333333333333329</v>
      </c>
      <c r="I10" s="168">
        <v>77.777777777777786</v>
      </c>
      <c r="J10" s="269">
        <v>38.095238095238095</v>
      </c>
      <c r="K10" s="168">
        <v>77.777777777777786</v>
      </c>
      <c r="L10" s="280">
        <v>60.344827586206897</v>
      </c>
      <c r="M10" s="168">
        <v>30.555555555555557</v>
      </c>
      <c r="N10" s="168">
        <v>57.142857142857139</v>
      </c>
      <c r="O10" s="280">
        <v>67.64705882352942</v>
      </c>
      <c r="P10" s="168">
        <v>77.777777777777786</v>
      </c>
      <c r="Q10" s="168">
        <v>33.333333333333329</v>
      </c>
      <c r="R10" s="168">
        <v>30.909090909090907</v>
      </c>
      <c r="S10" s="168">
        <v>40</v>
      </c>
      <c r="T10" s="168">
        <v>30</v>
      </c>
      <c r="U10" s="168">
        <v>42.857142857142854</v>
      </c>
      <c r="V10" s="168">
        <v>47.368421052631575</v>
      </c>
      <c r="W10" s="169">
        <v>73.469387755102048</v>
      </c>
      <c r="X10" s="22">
        <v>76.470588235294116</v>
      </c>
      <c r="Y10" s="24">
        <v>37.5</v>
      </c>
      <c r="Z10" s="22">
        <v>54</v>
      </c>
      <c r="AA10" s="440">
        <v>47.413793103448278</v>
      </c>
    </row>
    <row r="11" spans="1:27" ht="24" customHeight="1">
      <c r="B11" s="278" t="s">
        <v>78</v>
      </c>
      <c r="C11" s="280">
        <v>34.1991341991342</v>
      </c>
      <c r="D11" s="280">
        <v>50</v>
      </c>
      <c r="E11" s="168">
        <v>34.285714285714285</v>
      </c>
      <c r="F11" s="168">
        <v>36.538461538461533</v>
      </c>
      <c r="G11" s="168">
        <v>22.222222222222221</v>
      </c>
      <c r="H11" s="168">
        <v>26.388888888888889</v>
      </c>
      <c r="I11" s="168">
        <v>44.444444444444443</v>
      </c>
      <c r="J11" s="269">
        <v>33.333333333333329</v>
      </c>
      <c r="K11" s="168">
        <v>44.444444444444443</v>
      </c>
      <c r="L11" s="280">
        <v>35.344827586206897</v>
      </c>
      <c r="M11" s="168">
        <v>33.333333333333329</v>
      </c>
      <c r="N11" s="168">
        <v>28.571428571428569</v>
      </c>
      <c r="O11" s="280">
        <v>42.647058823529413</v>
      </c>
      <c r="P11" s="168">
        <v>22.222222222222221</v>
      </c>
      <c r="Q11" s="168">
        <v>45.454545454545453</v>
      </c>
      <c r="R11" s="168">
        <v>32.727272727272727</v>
      </c>
      <c r="S11" s="168">
        <v>40</v>
      </c>
      <c r="T11" s="168">
        <v>5</v>
      </c>
      <c r="U11" s="168">
        <v>14.285714285714285</v>
      </c>
      <c r="V11" s="168">
        <v>26.315789473684209</v>
      </c>
      <c r="W11" s="169">
        <v>40.816326530612244</v>
      </c>
      <c r="X11" s="22">
        <v>47.058823529411761</v>
      </c>
      <c r="Y11" s="24">
        <v>20</v>
      </c>
      <c r="Z11" s="22">
        <v>42</v>
      </c>
      <c r="AA11" s="440">
        <v>29.310344827586203</v>
      </c>
    </row>
    <row r="12" spans="1:27" ht="24" customHeight="1">
      <c r="B12" s="278" t="s">
        <v>79</v>
      </c>
      <c r="C12" s="280">
        <v>25.541125541125542</v>
      </c>
      <c r="D12" s="280">
        <v>33.333333333333329</v>
      </c>
      <c r="E12" s="168">
        <v>20</v>
      </c>
      <c r="F12" s="168">
        <v>30.76923076923077</v>
      </c>
      <c r="G12" s="168">
        <v>33.333333333333329</v>
      </c>
      <c r="H12" s="168">
        <v>20.833333333333336</v>
      </c>
      <c r="I12" s="168">
        <v>33.333333333333329</v>
      </c>
      <c r="J12" s="269">
        <v>14.285714285714285</v>
      </c>
      <c r="K12" s="168">
        <v>44.444444444444443</v>
      </c>
      <c r="L12" s="280">
        <v>29.310344827586203</v>
      </c>
      <c r="M12" s="168">
        <v>21.296296296296298</v>
      </c>
      <c r="N12" s="168">
        <v>28.571428571428569</v>
      </c>
      <c r="O12" s="280">
        <v>36.764705882352942</v>
      </c>
      <c r="P12" s="168">
        <v>44.444444444444443</v>
      </c>
      <c r="Q12" s="168">
        <v>36.363636363636367</v>
      </c>
      <c r="R12" s="168">
        <v>16.363636363636363</v>
      </c>
      <c r="S12" s="168">
        <v>15</v>
      </c>
      <c r="T12" s="168">
        <v>5</v>
      </c>
      <c r="U12" s="168">
        <v>28.571428571428569</v>
      </c>
      <c r="V12" s="168">
        <v>15.789473684210526</v>
      </c>
      <c r="W12" s="169">
        <v>42.857142857142854</v>
      </c>
      <c r="X12" s="22">
        <v>35.294117647058826</v>
      </c>
      <c r="Y12" s="24">
        <v>22.5</v>
      </c>
      <c r="Z12" s="22">
        <v>28.000000000000004</v>
      </c>
      <c r="AA12" s="440">
        <v>22.413793103448278</v>
      </c>
    </row>
    <row r="13" spans="1:27" ht="24" customHeight="1">
      <c r="B13" s="278" t="s">
        <v>80</v>
      </c>
      <c r="C13" s="280">
        <v>13.419913419913421</v>
      </c>
      <c r="D13" s="280">
        <v>12.5</v>
      </c>
      <c r="E13" s="168">
        <v>14.285714285714285</v>
      </c>
      <c r="F13" s="168">
        <v>23.076923076923077</v>
      </c>
      <c r="G13" s="168">
        <v>22.222222222222221</v>
      </c>
      <c r="H13" s="168">
        <v>6.9444444444444446</v>
      </c>
      <c r="I13" s="269">
        <v>0</v>
      </c>
      <c r="J13" s="269">
        <v>14.285714285714285</v>
      </c>
      <c r="K13" s="168">
        <v>11.111111111111111</v>
      </c>
      <c r="L13" s="280">
        <v>8.6206896551724146</v>
      </c>
      <c r="M13" s="168">
        <v>17.592592592592592</v>
      </c>
      <c r="N13" s="168">
        <v>28.571428571428569</v>
      </c>
      <c r="O13" s="280">
        <v>8.8235294117647065</v>
      </c>
      <c r="P13" s="269">
        <v>0</v>
      </c>
      <c r="Q13" s="168">
        <v>24.242424242424242</v>
      </c>
      <c r="R13" s="168">
        <v>18.181818181818183</v>
      </c>
      <c r="S13" s="168">
        <v>20</v>
      </c>
      <c r="T13" s="168">
        <v>5</v>
      </c>
      <c r="U13" s="269">
        <v>0</v>
      </c>
      <c r="V13" s="168">
        <v>10.526315789473683</v>
      </c>
      <c r="W13" s="169">
        <v>14.285714285714285</v>
      </c>
      <c r="X13" s="22">
        <v>35.294117647058826</v>
      </c>
      <c r="Y13" s="24">
        <v>17.5</v>
      </c>
      <c r="Z13" s="22">
        <v>16</v>
      </c>
      <c r="AA13" s="440">
        <v>12.068965517241379</v>
      </c>
    </row>
    <row r="14" spans="1:27" ht="24" customHeight="1">
      <c r="B14" s="278" t="s">
        <v>81</v>
      </c>
      <c r="C14" s="280">
        <v>20.779220779220779</v>
      </c>
      <c r="D14" s="280">
        <v>12.5</v>
      </c>
      <c r="E14" s="168">
        <v>14.285714285714285</v>
      </c>
      <c r="F14" s="168">
        <v>19.230769230769234</v>
      </c>
      <c r="G14" s="168">
        <v>22.222222222222221</v>
      </c>
      <c r="H14" s="168">
        <v>19.444444444444446</v>
      </c>
      <c r="I14" s="168">
        <v>66.666666666666657</v>
      </c>
      <c r="J14" s="269">
        <v>23.809523809523807</v>
      </c>
      <c r="K14" s="168">
        <v>33.333333333333329</v>
      </c>
      <c r="L14" s="280">
        <v>23.275862068965516</v>
      </c>
      <c r="M14" s="168">
        <v>19.444444444444446</v>
      </c>
      <c r="N14" s="269">
        <v>0</v>
      </c>
      <c r="O14" s="280">
        <v>32.352941176470587</v>
      </c>
      <c r="P14" s="269">
        <v>0</v>
      </c>
      <c r="Q14" s="168">
        <v>18.181818181818183</v>
      </c>
      <c r="R14" s="168">
        <v>18.181818181818183</v>
      </c>
      <c r="S14" s="168">
        <v>20</v>
      </c>
      <c r="T14" s="168">
        <v>5</v>
      </c>
      <c r="U14" s="168">
        <v>42.857142857142854</v>
      </c>
      <c r="V14" s="168">
        <v>10.526315789473683</v>
      </c>
      <c r="W14" s="169">
        <v>26.530612244897959</v>
      </c>
      <c r="X14" s="22">
        <v>17.647058823529413</v>
      </c>
      <c r="Y14" s="24">
        <v>35</v>
      </c>
      <c r="Z14" s="22">
        <v>32</v>
      </c>
      <c r="AA14" s="440">
        <v>18.96551724137931</v>
      </c>
    </row>
    <row r="15" spans="1:27" ht="24" customHeight="1">
      <c r="B15" s="278" t="s">
        <v>82</v>
      </c>
      <c r="C15" s="280">
        <v>13.419913419913421</v>
      </c>
      <c r="D15" s="280">
        <v>8.3333333333333321</v>
      </c>
      <c r="E15" s="168">
        <v>11.428571428571429</v>
      </c>
      <c r="F15" s="168">
        <v>15.384615384615385</v>
      </c>
      <c r="G15" s="168">
        <v>33.333333333333329</v>
      </c>
      <c r="H15" s="168">
        <v>12.5</v>
      </c>
      <c r="I15" s="269">
        <v>0</v>
      </c>
      <c r="J15" s="269">
        <v>23.809523809523807</v>
      </c>
      <c r="K15" s="269">
        <v>0</v>
      </c>
      <c r="L15" s="280">
        <v>9.4827586206896548</v>
      </c>
      <c r="M15" s="168">
        <v>18.518518518518519</v>
      </c>
      <c r="N15" s="269">
        <v>0</v>
      </c>
      <c r="O15" s="280">
        <v>7.3529411764705888</v>
      </c>
      <c r="P15" s="168">
        <v>11.111111111111111</v>
      </c>
      <c r="Q15" s="168">
        <v>12.121212121212121</v>
      </c>
      <c r="R15" s="168">
        <v>20</v>
      </c>
      <c r="S15" s="168">
        <v>20</v>
      </c>
      <c r="T15" s="168">
        <v>10</v>
      </c>
      <c r="U15" s="168">
        <v>14.285714285714285</v>
      </c>
      <c r="V15" s="168">
        <v>15.789473684210526</v>
      </c>
      <c r="W15" s="169">
        <v>6.1224489795918364</v>
      </c>
      <c r="X15" s="22">
        <v>5.8823529411764701</v>
      </c>
      <c r="Y15" s="24">
        <v>15</v>
      </c>
      <c r="Z15" s="22">
        <v>14.000000000000002</v>
      </c>
      <c r="AA15" s="440">
        <v>12.068965517241379</v>
      </c>
    </row>
    <row r="16" spans="1:27" ht="24" customHeight="1">
      <c r="B16" s="278" t="s">
        <v>83</v>
      </c>
      <c r="C16" s="280">
        <v>5.1948051948051948</v>
      </c>
      <c r="D16" s="280">
        <v>4.1666666666666661</v>
      </c>
      <c r="E16" s="168">
        <v>5.7142857142857144</v>
      </c>
      <c r="F16" s="168">
        <v>5.7692307692307692</v>
      </c>
      <c r="G16" s="269">
        <v>0</v>
      </c>
      <c r="H16" s="168">
        <v>4.1666666666666661</v>
      </c>
      <c r="I16" s="168">
        <v>11.111111111111111</v>
      </c>
      <c r="J16" s="269">
        <v>4.7619047619047619</v>
      </c>
      <c r="K16" s="168">
        <v>11.111111111111111</v>
      </c>
      <c r="L16" s="280">
        <v>3.4482758620689653</v>
      </c>
      <c r="M16" s="168">
        <v>7.4074074074074066</v>
      </c>
      <c r="N16" s="269">
        <v>0</v>
      </c>
      <c r="O16" s="280">
        <v>2.9411764705882351</v>
      </c>
      <c r="P16" s="269">
        <v>0</v>
      </c>
      <c r="Q16" s="168">
        <v>3.0303030303030303</v>
      </c>
      <c r="R16" s="168">
        <v>10.909090909090908</v>
      </c>
      <c r="S16" s="168">
        <v>5</v>
      </c>
      <c r="T16" s="168">
        <v>10</v>
      </c>
      <c r="U16" s="269">
        <v>0</v>
      </c>
      <c r="V16" s="269">
        <v>0</v>
      </c>
      <c r="W16" s="169">
        <v>6.1224489795918364</v>
      </c>
      <c r="X16" s="22">
        <v>0</v>
      </c>
      <c r="Y16" s="24">
        <v>7.5</v>
      </c>
      <c r="Z16" s="22">
        <v>2</v>
      </c>
      <c r="AA16" s="440">
        <v>5.1724137931034484</v>
      </c>
    </row>
    <row r="17" spans="2:27" ht="24" customHeight="1">
      <c r="B17" s="278" t="s">
        <v>84</v>
      </c>
      <c r="C17" s="280">
        <v>4.329004329004329</v>
      </c>
      <c r="D17" s="280">
        <v>12.5</v>
      </c>
      <c r="E17" s="168">
        <v>2.8571428571428572</v>
      </c>
      <c r="F17" s="168">
        <v>3.8461538461538463</v>
      </c>
      <c r="G17" s="269">
        <v>0</v>
      </c>
      <c r="H17" s="168">
        <v>5.5555555555555554</v>
      </c>
      <c r="I17" s="269">
        <v>0</v>
      </c>
      <c r="J17" s="269">
        <v>0</v>
      </c>
      <c r="K17" s="269">
        <v>0</v>
      </c>
      <c r="L17" s="280">
        <v>2.5862068965517242</v>
      </c>
      <c r="M17" s="168">
        <v>6.481481481481481</v>
      </c>
      <c r="N17" s="269">
        <v>0</v>
      </c>
      <c r="O17" s="280">
        <v>1.4705882352941175</v>
      </c>
      <c r="P17" s="168">
        <v>11.111111111111111</v>
      </c>
      <c r="Q17" s="168">
        <v>6.0606060606060606</v>
      </c>
      <c r="R17" s="168">
        <v>3.6363636363636362</v>
      </c>
      <c r="S17" s="168">
        <v>10</v>
      </c>
      <c r="T17" s="168">
        <v>5</v>
      </c>
      <c r="U17" s="269">
        <v>0</v>
      </c>
      <c r="V17" s="168">
        <v>5.2631578947368416</v>
      </c>
      <c r="W17" s="268">
        <v>0</v>
      </c>
      <c r="X17" s="22">
        <v>11.76470588235294</v>
      </c>
      <c r="Y17" s="24">
        <v>0</v>
      </c>
      <c r="Z17" s="22">
        <v>0</v>
      </c>
      <c r="AA17" s="440">
        <v>6.8965517241379306</v>
      </c>
    </row>
    <row r="18" spans="2:27" ht="24" customHeight="1">
      <c r="B18" s="278" t="s">
        <v>85</v>
      </c>
      <c r="C18" s="280">
        <v>16.883116883116884</v>
      </c>
      <c r="D18" s="280">
        <v>4.1666666666666661</v>
      </c>
      <c r="E18" s="168">
        <v>34.285714285714285</v>
      </c>
      <c r="F18" s="168">
        <v>9.6153846153846168</v>
      </c>
      <c r="G18" s="168">
        <v>22.222222222222221</v>
      </c>
      <c r="H18" s="168">
        <v>25</v>
      </c>
      <c r="I18" s="168">
        <v>11.111111111111111</v>
      </c>
      <c r="J18" s="269">
        <v>0</v>
      </c>
      <c r="K18" s="269">
        <v>0</v>
      </c>
      <c r="L18" s="280">
        <v>13.793103448275861</v>
      </c>
      <c r="M18" s="168">
        <v>20.37037037037037</v>
      </c>
      <c r="N18" s="168">
        <v>14.285714285714285</v>
      </c>
      <c r="O18" s="280">
        <v>10.294117647058822</v>
      </c>
      <c r="P18" s="269">
        <v>0</v>
      </c>
      <c r="Q18" s="168">
        <v>18.181818181818183</v>
      </c>
      <c r="R18" s="168">
        <v>20</v>
      </c>
      <c r="S18" s="168">
        <v>15</v>
      </c>
      <c r="T18" s="168">
        <v>30</v>
      </c>
      <c r="U18" s="168">
        <v>28.571428571428569</v>
      </c>
      <c r="V18" s="168">
        <v>21.052631578947366</v>
      </c>
      <c r="W18" s="169">
        <v>12.244897959183673</v>
      </c>
      <c r="X18" s="22">
        <v>17.647058823529413</v>
      </c>
      <c r="Y18" s="24">
        <v>15</v>
      </c>
      <c r="Z18" s="22">
        <v>12</v>
      </c>
      <c r="AA18" s="440">
        <v>17.241379310344829</v>
      </c>
    </row>
    <row r="19" spans="2:27" ht="24" customHeight="1">
      <c r="B19" s="278" t="s">
        <v>428</v>
      </c>
      <c r="C19" s="280">
        <v>36.796536796536792</v>
      </c>
      <c r="D19" s="280">
        <v>20.833333333333336</v>
      </c>
      <c r="E19" s="168">
        <v>31.428571428571427</v>
      </c>
      <c r="F19" s="168">
        <v>28.846153846153843</v>
      </c>
      <c r="G19" s="168">
        <v>66.666666666666657</v>
      </c>
      <c r="H19" s="168">
        <v>50</v>
      </c>
      <c r="I19" s="168">
        <v>55.555555555555557</v>
      </c>
      <c r="J19" s="269">
        <v>14.285714285714285</v>
      </c>
      <c r="K19" s="168">
        <v>44.444444444444443</v>
      </c>
      <c r="L19" s="280">
        <v>37.068965517241381</v>
      </c>
      <c r="M19" s="168">
        <v>37.962962962962962</v>
      </c>
      <c r="N19" s="168">
        <v>14.285714285714285</v>
      </c>
      <c r="O19" s="280">
        <v>42.647058823529413</v>
      </c>
      <c r="P19" s="168">
        <v>33.333333333333329</v>
      </c>
      <c r="Q19" s="168">
        <v>27.27272727272727</v>
      </c>
      <c r="R19" s="168">
        <v>32.727272727272727</v>
      </c>
      <c r="S19" s="168">
        <v>40</v>
      </c>
      <c r="T19" s="168">
        <v>40</v>
      </c>
      <c r="U19" s="168">
        <v>57.142857142857139</v>
      </c>
      <c r="V19" s="168">
        <v>31.578947368421051</v>
      </c>
      <c r="W19" s="169">
        <v>38.775510204081634</v>
      </c>
      <c r="X19" s="22">
        <v>52.941176470588239</v>
      </c>
      <c r="Y19" s="24">
        <v>37.5</v>
      </c>
      <c r="Z19" s="22">
        <v>38</v>
      </c>
      <c r="AA19" s="440">
        <v>37.931034482758619</v>
      </c>
    </row>
    <row r="20" spans="2:27" ht="24" customHeight="1">
      <c r="B20" s="278" t="s">
        <v>87</v>
      </c>
      <c r="C20" s="280">
        <v>19.047619047619047</v>
      </c>
      <c r="D20" s="280">
        <v>4.1666666666666661</v>
      </c>
      <c r="E20" s="168">
        <v>25.714285714285712</v>
      </c>
      <c r="F20" s="168">
        <v>36.538461538461533</v>
      </c>
      <c r="G20" s="168">
        <v>11.111111111111111</v>
      </c>
      <c r="H20" s="168">
        <v>13.888888888888889</v>
      </c>
      <c r="I20" s="168">
        <v>11.111111111111111</v>
      </c>
      <c r="J20" s="269">
        <v>14.285714285714285</v>
      </c>
      <c r="K20" s="269">
        <v>0</v>
      </c>
      <c r="L20" s="280">
        <v>18.96551724137931</v>
      </c>
      <c r="M20" s="168">
        <v>20.37037037037037</v>
      </c>
      <c r="N20" s="269">
        <v>0</v>
      </c>
      <c r="O20" s="280">
        <v>16.176470588235293</v>
      </c>
      <c r="P20" s="168">
        <v>11.111111111111111</v>
      </c>
      <c r="Q20" s="168">
        <v>9.0909090909090917</v>
      </c>
      <c r="R20" s="168">
        <v>30.909090909090907</v>
      </c>
      <c r="S20" s="168">
        <v>15</v>
      </c>
      <c r="T20" s="168">
        <v>25</v>
      </c>
      <c r="U20" s="168">
        <v>14.285714285714285</v>
      </c>
      <c r="V20" s="168">
        <v>15.789473684210526</v>
      </c>
      <c r="W20" s="169">
        <v>10.204081632653061</v>
      </c>
      <c r="X20" s="22">
        <v>17.647058823529413</v>
      </c>
      <c r="Y20" s="24">
        <v>17.5</v>
      </c>
      <c r="Z20" s="22">
        <v>16</v>
      </c>
      <c r="AA20" s="440">
        <v>19.827586206896552</v>
      </c>
    </row>
    <row r="21" spans="2:27" ht="24" customHeight="1">
      <c r="B21" s="278" t="s">
        <v>88</v>
      </c>
      <c r="C21" s="280">
        <v>10.38961038961039</v>
      </c>
      <c r="D21" s="280">
        <v>4.1666666666666661</v>
      </c>
      <c r="E21" s="168">
        <v>5.7142857142857144</v>
      </c>
      <c r="F21" s="168">
        <v>17.307692307692307</v>
      </c>
      <c r="G21" s="168">
        <v>11.111111111111111</v>
      </c>
      <c r="H21" s="168">
        <v>4.1666666666666661</v>
      </c>
      <c r="I21" s="269">
        <v>0</v>
      </c>
      <c r="J21" s="269">
        <v>33.333333333333329</v>
      </c>
      <c r="K21" s="168">
        <v>11.111111111111111</v>
      </c>
      <c r="L21" s="280">
        <v>7.7586206896551726</v>
      </c>
      <c r="M21" s="168">
        <v>12.962962962962962</v>
      </c>
      <c r="N21" s="168">
        <v>14.285714285714285</v>
      </c>
      <c r="O21" s="280">
        <v>4.4117647058823533</v>
      </c>
      <c r="P21" s="168">
        <v>11.111111111111111</v>
      </c>
      <c r="Q21" s="168">
        <v>9.0909090909090917</v>
      </c>
      <c r="R21" s="168">
        <v>9.0909090909090917</v>
      </c>
      <c r="S21" s="168">
        <v>10</v>
      </c>
      <c r="T21" s="168">
        <v>20</v>
      </c>
      <c r="U21" s="168">
        <v>28.571428571428569</v>
      </c>
      <c r="V21" s="168">
        <v>21.052631578947366</v>
      </c>
      <c r="W21" s="169">
        <v>6.1224489795918364</v>
      </c>
      <c r="X21" s="22">
        <v>5.8823529411764701</v>
      </c>
      <c r="Y21" s="24">
        <v>10</v>
      </c>
      <c r="Z21" s="22">
        <v>12</v>
      </c>
      <c r="AA21" s="440">
        <v>6.0344827586206895</v>
      </c>
    </row>
    <row r="22" spans="2:27" ht="24" customHeight="1">
      <c r="B22" s="278" t="s">
        <v>89</v>
      </c>
      <c r="C22" s="280">
        <v>5.1948051948051948</v>
      </c>
      <c r="D22" s="335">
        <v>0</v>
      </c>
      <c r="E22" s="168">
        <v>5.7142857142857144</v>
      </c>
      <c r="F22" s="168">
        <v>1.9230769230769231</v>
      </c>
      <c r="G22" s="269">
        <v>0</v>
      </c>
      <c r="H22" s="168">
        <v>9.7222222222222232</v>
      </c>
      <c r="I22" s="168">
        <v>11.111111111111111</v>
      </c>
      <c r="J22" s="269">
        <v>0</v>
      </c>
      <c r="K22" s="168">
        <v>11.111111111111111</v>
      </c>
      <c r="L22" s="280">
        <v>5.1724137931034484</v>
      </c>
      <c r="M22" s="168">
        <v>4.6296296296296298</v>
      </c>
      <c r="N22" s="168">
        <v>14.285714285714285</v>
      </c>
      <c r="O22" s="280">
        <v>7.3529411764705888</v>
      </c>
      <c r="P22" s="168">
        <v>11.111111111111111</v>
      </c>
      <c r="Q22" s="168">
        <v>3.0303030303030303</v>
      </c>
      <c r="R22" s="168">
        <v>3.6363636363636362</v>
      </c>
      <c r="S22" s="269">
        <v>0</v>
      </c>
      <c r="T22" s="168">
        <v>5</v>
      </c>
      <c r="U22" s="168">
        <v>14.285714285714285</v>
      </c>
      <c r="V22" s="168">
        <v>5.2631578947368416</v>
      </c>
      <c r="W22" s="169">
        <v>4.0816326530612246</v>
      </c>
      <c r="X22" s="22">
        <v>5.8823529411764701</v>
      </c>
      <c r="Y22" s="24">
        <v>5</v>
      </c>
      <c r="Z22" s="22">
        <v>2</v>
      </c>
      <c r="AA22" s="440">
        <v>4.3103448275862073</v>
      </c>
    </row>
    <row r="23" spans="2:27" ht="24" customHeight="1">
      <c r="B23" s="278" t="s">
        <v>429</v>
      </c>
      <c r="C23" s="280">
        <v>8.2251082251082259</v>
      </c>
      <c r="D23" s="280">
        <v>8.3333333333333321</v>
      </c>
      <c r="E23" s="168">
        <v>31.428571428571427</v>
      </c>
      <c r="F23" s="168">
        <v>5.7692307692307692</v>
      </c>
      <c r="G23" s="269">
        <v>0</v>
      </c>
      <c r="H23" s="168">
        <v>2.7777777777777777</v>
      </c>
      <c r="I23" s="269">
        <v>0</v>
      </c>
      <c r="J23" s="269">
        <v>4.7619047619047619</v>
      </c>
      <c r="K23" s="269">
        <v>0</v>
      </c>
      <c r="L23" s="280">
        <v>6.8965517241379306</v>
      </c>
      <c r="M23" s="168">
        <v>10.185185185185185</v>
      </c>
      <c r="N23" s="269">
        <v>0</v>
      </c>
      <c r="O23" s="280">
        <v>2.9411764705882351</v>
      </c>
      <c r="P23" s="269">
        <v>0</v>
      </c>
      <c r="Q23" s="168">
        <v>6.0606060606060606</v>
      </c>
      <c r="R23" s="168">
        <v>20</v>
      </c>
      <c r="S23" s="269">
        <v>0</v>
      </c>
      <c r="T23" s="168">
        <v>15</v>
      </c>
      <c r="U23" s="269">
        <v>0</v>
      </c>
      <c r="V23" s="168">
        <v>5.2631578947368416</v>
      </c>
      <c r="W23" s="169">
        <v>2.0408163265306123</v>
      </c>
      <c r="X23" s="22">
        <v>5.8823529411764701</v>
      </c>
      <c r="Y23" s="24">
        <v>7.5</v>
      </c>
      <c r="Z23" s="22">
        <v>6</v>
      </c>
      <c r="AA23" s="440">
        <v>10.344827586206897</v>
      </c>
    </row>
    <row r="24" spans="2:27" ht="24" customHeight="1">
      <c r="B24" s="278" t="s">
        <v>91</v>
      </c>
      <c r="C24" s="280">
        <v>23.376623376623375</v>
      </c>
      <c r="D24" s="280">
        <v>33.333333333333329</v>
      </c>
      <c r="E24" s="168">
        <v>20</v>
      </c>
      <c r="F24" s="168">
        <v>34.615384615384613</v>
      </c>
      <c r="G24" s="168">
        <v>55.555555555555557</v>
      </c>
      <c r="H24" s="168">
        <v>15.277777777777779</v>
      </c>
      <c r="I24" s="269">
        <v>0</v>
      </c>
      <c r="J24" s="269">
        <v>19.047619047619047</v>
      </c>
      <c r="K24" s="168">
        <v>11.111111111111111</v>
      </c>
      <c r="L24" s="280">
        <v>22.413793103448278</v>
      </c>
      <c r="M24" s="168">
        <v>25</v>
      </c>
      <c r="N24" s="168">
        <v>14.285714285714285</v>
      </c>
      <c r="O24" s="280">
        <v>11.76470588235294</v>
      </c>
      <c r="P24" s="168">
        <v>33.333333333333329</v>
      </c>
      <c r="Q24" s="168">
        <v>15.151515151515152</v>
      </c>
      <c r="R24" s="168">
        <v>32.727272727272727</v>
      </c>
      <c r="S24" s="168">
        <v>35</v>
      </c>
      <c r="T24" s="168">
        <v>20</v>
      </c>
      <c r="U24" s="168">
        <v>71.428571428571431</v>
      </c>
      <c r="V24" s="168">
        <v>21.052631578947366</v>
      </c>
      <c r="W24" s="169">
        <v>16.326530612244898</v>
      </c>
      <c r="X24" s="22">
        <v>17.647058823529413</v>
      </c>
      <c r="Y24" s="24">
        <v>30</v>
      </c>
      <c r="Z24" s="22">
        <v>16</v>
      </c>
      <c r="AA24" s="440">
        <v>25.862068965517242</v>
      </c>
    </row>
    <row r="25" spans="2:27" ht="24" customHeight="1">
      <c r="B25" s="278" t="s">
        <v>92</v>
      </c>
      <c r="C25" s="280">
        <v>3.0303030303030303</v>
      </c>
      <c r="D25" s="280">
        <v>4.1666666666666661</v>
      </c>
      <c r="E25" s="168">
        <v>2.8571428571428572</v>
      </c>
      <c r="F25" s="168">
        <v>3.8461538461538463</v>
      </c>
      <c r="G25" s="269">
        <v>0</v>
      </c>
      <c r="H25" s="168">
        <v>2.7777777777777777</v>
      </c>
      <c r="I25" s="269">
        <v>0</v>
      </c>
      <c r="J25" s="269">
        <v>0</v>
      </c>
      <c r="K25" s="168">
        <v>11.111111111111111</v>
      </c>
      <c r="L25" s="280">
        <v>1.7241379310344827</v>
      </c>
      <c r="M25" s="168">
        <v>4.6296296296296298</v>
      </c>
      <c r="N25" s="269">
        <v>0</v>
      </c>
      <c r="O25" s="280">
        <v>2.9411764705882351</v>
      </c>
      <c r="P25" s="269">
        <v>0</v>
      </c>
      <c r="Q25" s="269">
        <v>0</v>
      </c>
      <c r="R25" s="168">
        <v>3.6363636363636362</v>
      </c>
      <c r="S25" s="168">
        <v>5</v>
      </c>
      <c r="T25" s="269">
        <v>0</v>
      </c>
      <c r="U25" s="168">
        <v>14.285714285714285</v>
      </c>
      <c r="V25" s="168">
        <v>5.2631578947368416</v>
      </c>
      <c r="W25" s="169">
        <v>2.0408163265306123</v>
      </c>
      <c r="X25" s="22">
        <v>0</v>
      </c>
      <c r="Y25" s="24">
        <v>0</v>
      </c>
      <c r="Z25" s="22">
        <v>0</v>
      </c>
      <c r="AA25" s="440">
        <v>1.7241379310344827</v>
      </c>
    </row>
    <row r="26" spans="2:27" ht="24" customHeight="1">
      <c r="B26" s="278" t="s">
        <v>430</v>
      </c>
      <c r="C26" s="280">
        <v>2.1645021645021645</v>
      </c>
      <c r="D26" s="280">
        <v>4.1666666666666661</v>
      </c>
      <c r="E26" s="269">
        <v>0</v>
      </c>
      <c r="F26" s="269">
        <v>0</v>
      </c>
      <c r="G26" s="269">
        <v>0</v>
      </c>
      <c r="H26" s="168">
        <v>1.3888888888888888</v>
      </c>
      <c r="I26" s="269">
        <v>0</v>
      </c>
      <c r="J26" s="269">
        <v>14.285714285714285</v>
      </c>
      <c r="K26" s="269">
        <v>0</v>
      </c>
      <c r="L26" s="280">
        <v>3.4482758620689653</v>
      </c>
      <c r="M26" s="168">
        <v>0.92592592592592582</v>
      </c>
      <c r="N26" s="269">
        <v>0</v>
      </c>
      <c r="O26" s="280">
        <v>4.4117647058823533</v>
      </c>
      <c r="P26" s="269">
        <v>0</v>
      </c>
      <c r="Q26" s="269">
        <v>0</v>
      </c>
      <c r="R26" s="168">
        <v>1.8181818181818181</v>
      </c>
      <c r="S26" s="269">
        <v>0</v>
      </c>
      <c r="T26" s="269">
        <v>0</v>
      </c>
      <c r="U26" s="269">
        <v>0</v>
      </c>
      <c r="V26" s="168">
        <v>5.2631578947368416</v>
      </c>
      <c r="W26" s="169">
        <v>2.0408163265306123</v>
      </c>
      <c r="X26" s="22">
        <v>0</v>
      </c>
      <c r="Y26" s="24">
        <v>2.5</v>
      </c>
      <c r="Z26" s="22">
        <v>0</v>
      </c>
      <c r="AA26" s="440">
        <v>1.7241379310344827</v>
      </c>
    </row>
    <row r="27" spans="2:27" ht="24" customHeight="1">
      <c r="B27" s="278" t="s">
        <v>431</v>
      </c>
      <c r="C27" s="280">
        <v>12.987012987012985</v>
      </c>
      <c r="D27" s="280">
        <v>8.3333333333333321</v>
      </c>
      <c r="E27" s="168">
        <v>2.8571428571428572</v>
      </c>
      <c r="F27" s="168">
        <v>15.384615384615385</v>
      </c>
      <c r="G27" s="269">
        <v>0</v>
      </c>
      <c r="H27" s="168">
        <v>5.5555555555555554</v>
      </c>
      <c r="I27" s="269">
        <v>0</v>
      </c>
      <c r="J27" s="269">
        <v>66.666666666666657</v>
      </c>
      <c r="K27" s="168">
        <v>11.111111111111111</v>
      </c>
      <c r="L27" s="280">
        <v>13.793103448275861</v>
      </c>
      <c r="M27" s="168">
        <v>12.037037037037036</v>
      </c>
      <c r="N27" s="168">
        <v>14.285714285714285</v>
      </c>
      <c r="O27" s="280">
        <v>13.23529411764706</v>
      </c>
      <c r="P27" s="168">
        <v>11.111111111111111</v>
      </c>
      <c r="Q27" s="168">
        <v>15.151515151515152</v>
      </c>
      <c r="R27" s="168">
        <v>18.181818181818183</v>
      </c>
      <c r="S27" s="269">
        <v>0</v>
      </c>
      <c r="T27" s="168">
        <v>15</v>
      </c>
      <c r="U27" s="269">
        <v>0</v>
      </c>
      <c r="V27" s="168">
        <v>10.526315789473683</v>
      </c>
      <c r="W27" s="169">
        <v>8.1632653061224492</v>
      </c>
      <c r="X27" s="22">
        <v>11.76470588235294</v>
      </c>
      <c r="Y27" s="24">
        <v>10</v>
      </c>
      <c r="Z27" s="22">
        <v>12</v>
      </c>
      <c r="AA27" s="440">
        <v>13.793103448275861</v>
      </c>
    </row>
    <row r="28" spans="2:27" ht="24" customHeight="1" thickBot="1">
      <c r="B28" s="281" t="s">
        <v>93</v>
      </c>
      <c r="C28" s="283">
        <v>3.4632034632034632</v>
      </c>
      <c r="D28" s="283">
        <v>4.1666666666666661</v>
      </c>
      <c r="E28" s="271">
        <v>0</v>
      </c>
      <c r="F28" s="191">
        <v>1.9230769230769231</v>
      </c>
      <c r="G28" s="271">
        <v>0</v>
      </c>
      <c r="H28" s="191">
        <v>4.1666666666666661</v>
      </c>
      <c r="I28" s="271">
        <v>0</v>
      </c>
      <c r="J28" s="271">
        <v>4.7619047619047619</v>
      </c>
      <c r="K28" s="191">
        <v>22.222222222222221</v>
      </c>
      <c r="L28" s="283">
        <v>3.4482758620689653</v>
      </c>
      <c r="M28" s="191">
        <v>2.7777777777777777</v>
      </c>
      <c r="N28" s="191">
        <v>14.285714285714285</v>
      </c>
      <c r="O28" s="283">
        <v>4.4117647058823533</v>
      </c>
      <c r="P28" s="191">
        <v>11.111111111111111</v>
      </c>
      <c r="Q28" s="271">
        <v>0</v>
      </c>
      <c r="R28" s="271">
        <v>0</v>
      </c>
      <c r="S28" s="191">
        <v>5</v>
      </c>
      <c r="T28" s="191">
        <v>5</v>
      </c>
      <c r="U28" s="271">
        <v>0</v>
      </c>
      <c r="V28" s="191">
        <v>10.526315789473683</v>
      </c>
      <c r="W28" s="192">
        <v>6.1224489795918364</v>
      </c>
      <c r="X28" s="27">
        <v>0</v>
      </c>
      <c r="Y28" s="29">
        <v>5</v>
      </c>
      <c r="Z28" s="27">
        <v>2</v>
      </c>
      <c r="AA28" s="328">
        <v>3.4482758620689653</v>
      </c>
    </row>
  </sheetData>
  <mergeCells count="8">
    <mergeCell ref="Z5:AA5"/>
    <mergeCell ref="X5:Y5"/>
    <mergeCell ref="W5:W6"/>
    <mergeCell ref="B5:B6"/>
    <mergeCell ref="C5:C6"/>
    <mergeCell ref="D5:K5"/>
    <mergeCell ref="L5:N5"/>
    <mergeCell ref="O5:V5"/>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A4C44-922B-47AE-8FC6-26A6ED7925FB}">
  <dimension ref="A1:AA30"/>
  <sheetViews>
    <sheetView zoomScale="40" zoomScaleNormal="40" workbookViewId="0">
      <selection activeCell="B18" sqref="B18"/>
    </sheetView>
  </sheetViews>
  <sheetFormatPr defaultColWidth="8.625" defaultRowHeight="16.5"/>
  <cols>
    <col min="1" max="1" width="2.625" style="5" customWidth="1"/>
    <col min="2" max="2" width="36.625" style="5" customWidth="1"/>
    <col min="3" max="27" width="10.125" style="5" customWidth="1"/>
    <col min="28" max="16384" width="8.625" style="5"/>
  </cols>
  <sheetData>
    <row r="1" spans="1:27">
      <c r="A1" s="5" t="s">
        <v>909</v>
      </c>
    </row>
    <row r="2" spans="1:27">
      <c r="A2" s="5" t="s">
        <v>513</v>
      </c>
    </row>
    <row r="4" spans="1:27" ht="17.25" thickBot="1">
      <c r="AA4" s="6" t="s">
        <v>5</v>
      </c>
    </row>
    <row r="5" spans="1:27">
      <c r="B5" s="590" t="s">
        <v>423</v>
      </c>
      <c r="C5" s="597" t="s">
        <v>387</v>
      </c>
      <c r="D5" s="587" t="s">
        <v>424</v>
      </c>
      <c r="E5" s="588"/>
      <c r="F5" s="588"/>
      <c r="G5" s="588"/>
      <c r="H5" s="588"/>
      <c r="I5" s="588"/>
      <c r="J5" s="588"/>
      <c r="K5" s="592"/>
      <c r="L5" s="587" t="s">
        <v>425</v>
      </c>
      <c r="M5" s="588"/>
      <c r="N5" s="592"/>
      <c r="O5" s="587" t="s">
        <v>426</v>
      </c>
      <c r="P5" s="588"/>
      <c r="Q5" s="588"/>
      <c r="R5" s="588"/>
      <c r="S5" s="588"/>
      <c r="T5" s="588"/>
      <c r="U5" s="588"/>
      <c r="V5" s="592"/>
      <c r="W5" s="595" t="s">
        <v>397</v>
      </c>
      <c r="X5" s="587" t="s">
        <v>354</v>
      </c>
      <c r="Y5" s="588"/>
      <c r="Z5" s="587" t="s">
        <v>355</v>
      </c>
      <c r="AA5" s="589"/>
    </row>
    <row r="6" spans="1:27" ht="50.25" thickBot="1">
      <c r="B6" s="591"/>
      <c r="C6" s="598"/>
      <c r="D6" s="436" t="s">
        <v>1142</v>
      </c>
      <c r="E6" s="437" t="s">
        <v>407</v>
      </c>
      <c r="F6" s="437" t="s">
        <v>1137</v>
      </c>
      <c r="G6" s="437" t="s">
        <v>408</v>
      </c>
      <c r="H6" s="437" t="s">
        <v>1143</v>
      </c>
      <c r="I6" s="437" t="s">
        <v>410</v>
      </c>
      <c r="J6" s="437" t="s">
        <v>411</v>
      </c>
      <c r="K6" s="437" t="s">
        <v>494</v>
      </c>
      <c r="L6" s="436" t="s">
        <v>1144</v>
      </c>
      <c r="M6" s="437" t="s">
        <v>1145</v>
      </c>
      <c r="N6" s="437" t="s">
        <v>562</v>
      </c>
      <c r="O6" s="436" t="s">
        <v>344</v>
      </c>
      <c r="P6" s="437" t="s">
        <v>345</v>
      </c>
      <c r="Q6" s="437" t="s">
        <v>346</v>
      </c>
      <c r="R6" s="437" t="s">
        <v>1141</v>
      </c>
      <c r="S6" s="437" t="s">
        <v>480</v>
      </c>
      <c r="T6" s="437" t="s">
        <v>349</v>
      </c>
      <c r="U6" s="437" t="s">
        <v>350</v>
      </c>
      <c r="V6" s="437" t="s">
        <v>396</v>
      </c>
      <c r="W6" s="596"/>
      <c r="X6" s="436" t="s">
        <v>356</v>
      </c>
      <c r="Y6" s="438" t="s">
        <v>357</v>
      </c>
      <c r="Z6" s="436" t="s">
        <v>1149</v>
      </c>
      <c r="AA6" s="439" t="s">
        <v>1150</v>
      </c>
    </row>
    <row r="7" spans="1:27" ht="24" customHeight="1">
      <c r="B7" s="275" t="s">
        <v>432</v>
      </c>
      <c r="C7" s="277">
        <v>55.084745762711862</v>
      </c>
      <c r="D7" s="277">
        <v>69.565217391304344</v>
      </c>
      <c r="E7" s="171">
        <v>48.571428571428569</v>
      </c>
      <c r="F7" s="171">
        <v>53.846153846153847</v>
      </c>
      <c r="G7" s="171">
        <v>22.222222222222221</v>
      </c>
      <c r="H7" s="171">
        <v>47.887323943661968</v>
      </c>
      <c r="I7" s="171">
        <v>77.777777777777786</v>
      </c>
      <c r="J7" s="267">
        <v>57.142857142857139</v>
      </c>
      <c r="K7" s="171">
        <v>90</v>
      </c>
      <c r="L7" s="277">
        <v>55.737704918032783</v>
      </c>
      <c r="M7" s="171">
        <v>54.716981132075468</v>
      </c>
      <c r="N7" s="171">
        <v>50</v>
      </c>
      <c r="O7" s="277">
        <v>69.014084507042256</v>
      </c>
      <c r="P7" s="171">
        <v>60</v>
      </c>
      <c r="Q7" s="171">
        <v>61.764705882352942</v>
      </c>
      <c r="R7" s="171">
        <v>52.72727272727272</v>
      </c>
      <c r="S7" s="171">
        <v>45</v>
      </c>
      <c r="T7" s="171">
        <v>35</v>
      </c>
      <c r="U7" s="171">
        <v>28.571428571428569</v>
      </c>
      <c r="V7" s="171">
        <v>36.84210526315789</v>
      </c>
      <c r="W7" s="172">
        <v>71.428571428571431</v>
      </c>
      <c r="X7" s="277">
        <v>70.588235294117652</v>
      </c>
      <c r="Y7" s="305">
        <v>39.024390243902438</v>
      </c>
      <c r="Z7" s="277">
        <v>66</v>
      </c>
      <c r="AA7" s="172">
        <v>48.717948717948715</v>
      </c>
    </row>
    <row r="8" spans="1:27" ht="24" customHeight="1">
      <c r="B8" s="278" t="s">
        <v>433</v>
      </c>
      <c r="C8" s="280">
        <v>78.389830508474574</v>
      </c>
      <c r="D8" s="280">
        <v>73.91304347826086</v>
      </c>
      <c r="E8" s="168">
        <v>54.285714285714285</v>
      </c>
      <c r="F8" s="168">
        <v>88.461538461538453</v>
      </c>
      <c r="G8" s="168">
        <v>100</v>
      </c>
      <c r="H8" s="168">
        <v>80.281690140845072</v>
      </c>
      <c r="I8" s="168">
        <v>88.888888888888886</v>
      </c>
      <c r="J8" s="269">
        <v>76.19047619047619</v>
      </c>
      <c r="K8" s="168">
        <v>80</v>
      </c>
      <c r="L8" s="280">
        <v>86.065573770491795</v>
      </c>
      <c r="M8" s="168">
        <v>71.698113207547166</v>
      </c>
      <c r="N8" s="168">
        <v>50</v>
      </c>
      <c r="O8" s="280">
        <v>92.957746478873233</v>
      </c>
      <c r="P8" s="168">
        <v>90</v>
      </c>
      <c r="Q8" s="168">
        <v>76.470588235294116</v>
      </c>
      <c r="R8" s="168">
        <v>76.363636363636374</v>
      </c>
      <c r="S8" s="168">
        <v>85</v>
      </c>
      <c r="T8" s="168">
        <v>55.000000000000007</v>
      </c>
      <c r="U8" s="168">
        <v>57.142857142857139</v>
      </c>
      <c r="V8" s="168">
        <v>52.631578947368418</v>
      </c>
      <c r="W8" s="169">
        <v>91.83673469387756</v>
      </c>
      <c r="X8" s="280">
        <v>94.117647058823522</v>
      </c>
      <c r="Y8" s="306">
        <v>75.609756097560975</v>
      </c>
      <c r="Z8" s="280">
        <v>84</v>
      </c>
      <c r="AA8" s="169">
        <v>77.777777777777786</v>
      </c>
    </row>
    <row r="9" spans="1:27" ht="24" customHeight="1">
      <c r="B9" s="278" t="s">
        <v>434</v>
      </c>
      <c r="C9" s="280">
        <v>41.525423728813557</v>
      </c>
      <c r="D9" s="280">
        <v>26.086956521739129</v>
      </c>
      <c r="E9" s="168">
        <v>42.857142857142854</v>
      </c>
      <c r="F9" s="168">
        <v>44.230769230769226</v>
      </c>
      <c r="G9" s="168">
        <v>66.666666666666657</v>
      </c>
      <c r="H9" s="168">
        <v>32.394366197183103</v>
      </c>
      <c r="I9" s="168">
        <v>55.555555555555557</v>
      </c>
      <c r="J9" s="269">
        <v>42.857142857142854</v>
      </c>
      <c r="K9" s="168">
        <v>60</v>
      </c>
      <c r="L9" s="280">
        <v>47.540983606557376</v>
      </c>
      <c r="M9" s="168">
        <v>34.905660377358487</v>
      </c>
      <c r="N9" s="168">
        <v>37.5</v>
      </c>
      <c r="O9" s="280">
        <v>53.521126760563376</v>
      </c>
      <c r="P9" s="168">
        <v>40</v>
      </c>
      <c r="Q9" s="168">
        <v>41.17647058823529</v>
      </c>
      <c r="R9" s="168">
        <v>34.545454545454547</v>
      </c>
      <c r="S9" s="168">
        <v>45</v>
      </c>
      <c r="T9" s="168">
        <v>30</v>
      </c>
      <c r="U9" s="168">
        <v>14.285714285714285</v>
      </c>
      <c r="V9" s="168">
        <v>36.84210526315789</v>
      </c>
      <c r="W9" s="169">
        <v>61.224489795918366</v>
      </c>
      <c r="X9" s="280">
        <v>70.588235294117652</v>
      </c>
      <c r="Y9" s="306">
        <v>34.146341463414636</v>
      </c>
      <c r="Z9" s="280">
        <v>52</v>
      </c>
      <c r="AA9" s="169">
        <v>30.76923076923077</v>
      </c>
    </row>
    <row r="10" spans="1:27" ht="24" customHeight="1">
      <c r="B10" s="278" t="s">
        <v>435</v>
      </c>
      <c r="C10" s="280">
        <v>55.932203389830505</v>
      </c>
      <c r="D10" s="280">
        <v>52.173913043478258</v>
      </c>
      <c r="E10" s="168">
        <v>51.428571428571423</v>
      </c>
      <c r="F10" s="168">
        <v>53.846153846153847</v>
      </c>
      <c r="G10" s="168">
        <v>44.444444444444443</v>
      </c>
      <c r="H10" s="168">
        <v>53.521126760563376</v>
      </c>
      <c r="I10" s="168">
        <v>66.666666666666657</v>
      </c>
      <c r="J10" s="269">
        <v>61.904761904761905</v>
      </c>
      <c r="K10" s="168">
        <v>80</v>
      </c>
      <c r="L10" s="280">
        <v>57.377049180327866</v>
      </c>
      <c r="M10" s="168">
        <v>56.60377358490566</v>
      </c>
      <c r="N10" s="168">
        <v>25</v>
      </c>
      <c r="O10" s="280">
        <v>60.563380281690137</v>
      </c>
      <c r="P10" s="168">
        <v>80</v>
      </c>
      <c r="Q10" s="168">
        <v>61.764705882352942</v>
      </c>
      <c r="R10" s="168">
        <v>54.54545454545454</v>
      </c>
      <c r="S10" s="168">
        <v>55.000000000000007</v>
      </c>
      <c r="T10" s="168">
        <v>45</v>
      </c>
      <c r="U10" s="168">
        <v>42.857142857142854</v>
      </c>
      <c r="V10" s="168">
        <v>36.84210526315789</v>
      </c>
      <c r="W10" s="169">
        <v>65.306122448979593</v>
      </c>
      <c r="X10" s="280">
        <v>82.35294117647058</v>
      </c>
      <c r="Y10" s="306">
        <v>56.09756097560976</v>
      </c>
      <c r="Z10" s="280">
        <v>84</v>
      </c>
      <c r="AA10" s="169">
        <v>44.444444444444443</v>
      </c>
    </row>
    <row r="11" spans="1:27" ht="24" customHeight="1">
      <c r="B11" s="278" t="s">
        <v>436</v>
      </c>
      <c r="C11" s="280">
        <v>65.254237288135599</v>
      </c>
      <c r="D11" s="280">
        <v>47.826086956521742</v>
      </c>
      <c r="E11" s="168">
        <v>54.285714285714285</v>
      </c>
      <c r="F11" s="168">
        <v>71.15384615384616</v>
      </c>
      <c r="G11" s="168">
        <v>66.666666666666657</v>
      </c>
      <c r="H11" s="168">
        <v>67.605633802816897</v>
      </c>
      <c r="I11" s="168">
        <v>88.888888888888886</v>
      </c>
      <c r="J11" s="269">
        <v>57.142857142857139</v>
      </c>
      <c r="K11" s="168">
        <v>80</v>
      </c>
      <c r="L11" s="280">
        <v>75.409836065573771</v>
      </c>
      <c r="M11" s="168">
        <v>56.60377358490566</v>
      </c>
      <c r="N11" s="168">
        <v>25</v>
      </c>
      <c r="O11" s="280">
        <v>74.647887323943664</v>
      </c>
      <c r="P11" s="168">
        <v>90</v>
      </c>
      <c r="Q11" s="168">
        <v>58.82352941176471</v>
      </c>
      <c r="R11" s="168">
        <v>63.636363636363633</v>
      </c>
      <c r="S11" s="168">
        <v>60</v>
      </c>
      <c r="T11" s="168">
        <v>60</v>
      </c>
      <c r="U11" s="168">
        <v>42.857142857142854</v>
      </c>
      <c r="V11" s="168">
        <v>52.631578947368418</v>
      </c>
      <c r="W11" s="169">
        <v>71.428571428571431</v>
      </c>
      <c r="X11" s="335">
        <v>82.35294117647058</v>
      </c>
      <c r="Y11" s="306">
        <v>65.853658536585371</v>
      </c>
      <c r="Z11" s="335">
        <v>74</v>
      </c>
      <c r="AA11" s="169">
        <v>64.102564102564102</v>
      </c>
    </row>
    <row r="12" spans="1:27" ht="24" customHeight="1">
      <c r="B12" s="278" t="s">
        <v>437</v>
      </c>
      <c r="C12" s="280">
        <v>17.372881355932204</v>
      </c>
      <c r="D12" s="280">
        <v>8.695652173913043</v>
      </c>
      <c r="E12" s="168">
        <v>25.714285714285712</v>
      </c>
      <c r="F12" s="168">
        <v>28.846153846153843</v>
      </c>
      <c r="G12" s="168">
        <v>22.222222222222221</v>
      </c>
      <c r="H12" s="168">
        <v>11.267605633802818</v>
      </c>
      <c r="I12" s="168">
        <v>11.111111111111111</v>
      </c>
      <c r="J12" s="269">
        <v>0</v>
      </c>
      <c r="K12" s="168">
        <v>10</v>
      </c>
      <c r="L12" s="280">
        <v>22.131147540983605</v>
      </c>
      <c r="M12" s="168">
        <v>13.20754716981132</v>
      </c>
      <c r="N12" s="269">
        <v>0</v>
      </c>
      <c r="O12" s="280">
        <v>15.492957746478872</v>
      </c>
      <c r="P12" s="168">
        <v>50</v>
      </c>
      <c r="Q12" s="168">
        <v>11.76470588235294</v>
      </c>
      <c r="R12" s="168">
        <v>20</v>
      </c>
      <c r="S12" s="168">
        <v>10</v>
      </c>
      <c r="T12" s="168">
        <v>15</v>
      </c>
      <c r="U12" s="168">
        <v>42.857142857142854</v>
      </c>
      <c r="V12" s="168">
        <v>10.526315789473683</v>
      </c>
      <c r="W12" s="169">
        <v>12.244897959183673</v>
      </c>
      <c r="X12" s="280">
        <v>23.52941176470588</v>
      </c>
      <c r="Y12" s="306">
        <v>14.634146341463413</v>
      </c>
      <c r="Z12" s="280">
        <v>14.000000000000002</v>
      </c>
      <c r="AA12" s="169">
        <v>17.094017094017094</v>
      </c>
    </row>
    <row r="13" spans="1:27" ht="24" customHeight="1">
      <c r="B13" s="278" t="s">
        <v>438</v>
      </c>
      <c r="C13" s="280">
        <v>36.016949152542374</v>
      </c>
      <c r="D13" s="280">
        <v>13.043478260869565</v>
      </c>
      <c r="E13" s="168">
        <v>28.571428571428569</v>
      </c>
      <c r="F13" s="168">
        <v>25</v>
      </c>
      <c r="G13" s="168">
        <v>44.444444444444443</v>
      </c>
      <c r="H13" s="168">
        <v>45.070422535211272</v>
      </c>
      <c r="I13" s="168">
        <v>77.777777777777786</v>
      </c>
      <c r="J13" s="269">
        <v>38.095238095238095</v>
      </c>
      <c r="K13" s="168">
        <v>40</v>
      </c>
      <c r="L13" s="280">
        <v>45.081967213114751</v>
      </c>
      <c r="M13" s="168">
        <v>27.358490566037734</v>
      </c>
      <c r="N13" s="168">
        <v>12.5</v>
      </c>
      <c r="O13" s="280">
        <v>47.887323943661968</v>
      </c>
      <c r="P13" s="168">
        <v>60</v>
      </c>
      <c r="Q13" s="168">
        <v>29.411764705882355</v>
      </c>
      <c r="R13" s="168">
        <v>29.09090909090909</v>
      </c>
      <c r="S13" s="168">
        <v>25</v>
      </c>
      <c r="T13" s="168">
        <v>40</v>
      </c>
      <c r="U13" s="168">
        <v>28.571428571428569</v>
      </c>
      <c r="V13" s="168">
        <v>21.052631578947366</v>
      </c>
      <c r="W13" s="169">
        <v>38.775510204081634</v>
      </c>
      <c r="X13" s="280">
        <v>41.17647058823529</v>
      </c>
      <c r="Y13" s="306">
        <v>31.707317073170731</v>
      </c>
      <c r="Z13" s="280">
        <v>44</v>
      </c>
      <c r="AA13" s="169">
        <v>31.623931623931622</v>
      </c>
    </row>
    <row r="14" spans="1:27" ht="24" customHeight="1">
      <c r="B14" s="278" t="s">
        <v>439</v>
      </c>
      <c r="C14" s="280">
        <v>56.779661016949156</v>
      </c>
      <c r="D14" s="280">
        <v>34.782608695652172</v>
      </c>
      <c r="E14" s="168">
        <v>48.571428571428569</v>
      </c>
      <c r="F14" s="168">
        <v>44.230769230769226</v>
      </c>
      <c r="G14" s="168">
        <v>66.666666666666657</v>
      </c>
      <c r="H14" s="168">
        <v>80.281690140845072</v>
      </c>
      <c r="I14" s="168">
        <v>66.666666666666657</v>
      </c>
      <c r="J14" s="269">
        <v>38.095238095238095</v>
      </c>
      <c r="K14" s="168">
        <v>60</v>
      </c>
      <c r="L14" s="280">
        <v>63.114754098360656</v>
      </c>
      <c r="M14" s="168">
        <v>50.943396226415096</v>
      </c>
      <c r="N14" s="168">
        <v>37.5</v>
      </c>
      <c r="O14" s="280">
        <v>63.380281690140848</v>
      </c>
      <c r="P14" s="168">
        <v>80</v>
      </c>
      <c r="Q14" s="168">
        <v>38.235294117647058</v>
      </c>
      <c r="R14" s="168">
        <v>58.18181818181818</v>
      </c>
      <c r="S14" s="168">
        <v>55.000000000000007</v>
      </c>
      <c r="T14" s="168">
        <v>60</v>
      </c>
      <c r="U14" s="168">
        <v>42.857142857142854</v>
      </c>
      <c r="V14" s="168">
        <v>52.631578947368418</v>
      </c>
      <c r="W14" s="169">
        <v>65.306122448979593</v>
      </c>
      <c r="X14" s="280">
        <v>88.235294117647058</v>
      </c>
      <c r="Y14" s="306">
        <v>51.219512195121951</v>
      </c>
      <c r="Z14" s="280">
        <v>50</v>
      </c>
      <c r="AA14" s="169">
        <v>60.683760683760681</v>
      </c>
    </row>
    <row r="15" spans="1:27" ht="24" customHeight="1">
      <c r="B15" s="278" t="s">
        <v>440</v>
      </c>
      <c r="C15" s="280">
        <v>27.118644067796609</v>
      </c>
      <c r="D15" s="280">
        <v>17.391304347826086</v>
      </c>
      <c r="E15" s="168">
        <v>60</v>
      </c>
      <c r="F15" s="168">
        <v>26.923076923076923</v>
      </c>
      <c r="G15" s="168">
        <v>33.333333333333329</v>
      </c>
      <c r="H15" s="168">
        <v>18.30985915492958</v>
      </c>
      <c r="I15" s="168">
        <v>22.222222222222221</v>
      </c>
      <c r="J15" s="269">
        <v>9.5238095238095237</v>
      </c>
      <c r="K15" s="168">
        <v>20</v>
      </c>
      <c r="L15" s="280">
        <v>20.491803278688526</v>
      </c>
      <c r="M15" s="168">
        <v>35.849056603773583</v>
      </c>
      <c r="N15" s="168">
        <v>12.5</v>
      </c>
      <c r="O15" s="280">
        <v>12.676056338028168</v>
      </c>
      <c r="P15" s="168">
        <v>30</v>
      </c>
      <c r="Q15" s="168">
        <v>26.47058823529412</v>
      </c>
      <c r="R15" s="168">
        <v>32.727272727272727</v>
      </c>
      <c r="S15" s="168">
        <v>55.000000000000007</v>
      </c>
      <c r="T15" s="168">
        <v>35</v>
      </c>
      <c r="U15" s="168">
        <v>42.857142857142854</v>
      </c>
      <c r="V15" s="168">
        <v>21.052631578947366</v>
      </c>
      <c r="W15" s="169">
        <v>12.244897959183673</v>
      </c>
      <c r="X15" s="280">
        <v>29.411764705882355</v>
      </c>
      <c r="Y15" s="306">
        <v>31.707317073170731</v>
      </c>
      <c r="Z15" s="280">
        <v>22</v>
      </c>
      <c r="AA15" s="169">
        <v>29.059829059829063</v>
      </c>
    </row>
    <row r="16" spans="1:27" ht="24" customHeight="1">
      <c r="B16" s="278" t="s">
        <v>441</v>
      </c>
      <c r="C16" s="280">
        <v>18.64406779661017</v>
      </c>
      <c r="D16" s="280">
        <v>13.043478260869565</v>
      </c>
      <c r="E16" s="168">
        <v>20</v>
      </c>
      <c r="F16" s="168">
        <v>13.461538461538462</v>
      </c>
      <c r="G16" s="168">
        <v>44.444444444444443</v>
      </c>
      <c r="H16" s="168">
        <v>21.12676056338028</v>
      </c>
      <c r="I16" s="168">
        <v>22.222222222222221</v>
      </c>
      <c r="J16" s="269">
        <v>23.809523809523807</v>
      </c>
      <c r="K16" s="269">
        <v>0</v>
      </c>
      <c r="L16" s="280">
        <v>22.131147540983605</v>
      </c>
      <c r="M16" s="168">
        <v>16.037735849056602</v>
      </c>
      <c r="N16" s="269">
        <v>0</v>
      </c>
      <c r="O16" s="280">
        <v>16.901408450704224</v>
      </c>
      <c r="P16" s="168">
        <v>20</v>
      </c>
      <c r="Q16" s="168">
        <v>11.76470588235294</v>
      </c>
      <c r="R16" s="168">
        <v>25.454545454545453</v>
      </c>
      <c r="S16" s="168">
        <v>10</v>
      </c>
      <c r="T16" s="168">
        <v>30</v>
      </c>
      <c r="U16" s="168">
        <v>14.285714285714285</v>
      </c>
      <c r="V16" s="168">
        <v>15.789473684210526</v>
      </c>
      <c r="W16" s="169">
        <v>12.244897959183673</v>
      </c>
      <c r="X16" s="280">
        <v>35.294117647058826</v>
      </c>
      <c r="Y16" s="306">
        <v>14.634146341463413</v>
      </c>
      <c r="Z16" s="280">
        <v>22</v>
      </c>
      <c r="AA16" s="169">
        <v>18.803418803418804</v>
      </c>
    </row>
    <row r="17" spans="1:27" ht="24" customHeight="1">
      <c r="B17" s="278" t="s">
        <v>71</v>
      </c>
      <c r="C17" s="280">
        <v>0.84745762711864403</v>
      </c>
      <c r="D17" s="335">
        <v>0</v>
      </c>
      <c r="E17" s="269">
        <v>0</v>
      </c>
      <c r="F17" s="269">
        <v>0</v>
      </c>
      <c r="G17" s="269">
        <v>0</v>
      </c>
      <c r="H17" s="269">
        <v>0</v>
      </c>
      <c r="I17" s="269">
        <v>0</v>
      </c>
      <c r="J17" s="269">
        <v>0</v>
      </c>
      <c r="K17" s="168">
        <v>20</v>
      </c>
      <c r="L17" s="280">
        <v>0.81967213114754101</v>
      </c>
      <c r="M17" s="269">
        <v>0</v>
      </c>
      <c r="N17" s="168">
        <v>12.5</v>
      </c>
      <c r="O17" s="280">
        <v>1.4084507042253522</v>
      </c>
      <c r="P17" s="269">
        <v>0</v>
      </c>
      <c r="Q17" s="269">
        <v>0</v>
      </c>
      <c r="R17" s="269">
        <v>0</v>
      </c>
      <c r="S17" s="269">
        <v>0</v>
      </c>
      <c r="T17" s="269">
        <v>0</v>
      </c>
      <c r="U17" s="269">
        <v>0</v>
      </c>
      <c r="V17" s="168">
        <v>5.2631578947368416</v>
      </c>
      <c r="W17" s="169">
        <v>2.0408163265306123</v>
      </c>
      <c r="X17" s="280">
        <v>0</v>
      </c>
      <c r="Y17" s="306">
        <v>2.4390243902439024</v>
      </c>
      <c r="Z17" s="280">
        <v>0</v>
      </c>
      <c r="AA17" s="169">
        <v>1.7094017094017095</v>
      </c>
    </row>
    <row r="18" spans="1:27" ht="24" customHeight="1" thickBot="1">
      <c r="B18" s="281" t="s">
        <v>68</v>
      </c>
      <c r="C18" s="283">
        <v>0.42372881355932202</v>
      </c>
      <c r="D18" s="283">
        <v>4.3478260869565215</v>
      </c>
      <c r="E18" s="271">
        <v>0</v>
      </c>
      <c r="F18" s="271">
        <v>0</v>
      </c>
      <c r="G18" s="271">
        <v>0</v>
      </c>
      <c r="H18" s="271">
        <v>0</v>
      </c>
      <c r="I18" s="271">
        <v>0</v>
      </c>
      <c r="J18" s="271">
        <v>0</v>
      </c>
      <c r="K18" s="271">
        <v>0</v>
      </c>
      <c r="L18" s="283">
        <v>0.81967213114754101</v>
      </c>
      <c r="M18" s="271">
        <v>0</v>
      </c>
      <c r="N18" s="271">
        <v>0</v>
      </c>
      <c r="O18" s="339">
        <v>0</v>
      </c>
      <c r="P18" s="271">
        <v>0</v>
      </c>
      <c r="Q18" s="271">
        <v>0</v>
      </c>
      <c r="R18" s="271">
        <v>0</v>
      </c>
      <c r="S18" s="271">
        <v>0</v>
      </c>
      <c r="T18" s="271">
        <v>0</v>
      </c>
      <c r="U18" s="191">
        <v>14.285714285714285</v>
      </c>
      <c r="V18" s="271">
        <v>0</v>
      </c>
      <c r="W18" s="192">
        <v>2.0408163265306123</v>
      </c>
      <c r="X18" s="283">
        <v>0</v>
      </c>
      <c r="Y18" s="425">
        <v>0</v>
      </c>
      <c r="Z18" s="283">
        <v>0</v>
      </c>
      <c r="AA18" s="192">
        <v>0.85470085470085477</v>
      </c>
    </row>
    <row r="20" spans="1:27">
      <c r="A20" s="5" t="s">
        <v>514</v>
      </c>
    </row>
    <row r="22" spans="1:27" ht="17.25" thickBot="1">
      <c r="AA22" s="6" t="s">
        <v>5</v>
      </c>
    </row>
    <row r="23" spans="1:27" ht="18" customHeight="1">
      <c r="B23" s="590" t="s">
        <v>423</v>
      </c>
      <c r="C23" s="590" t="s">
        <v>387</v>
      </c>
      <c r="D23" s="587" t="s">
        <v>424</v>
      </c>
      <c r="E23" s="588"/>
      <c r="F23" s="588"/>
      <c r="G23" s="588"/>
      <c r="H23" s="588"/>
      <c r="I23" s="588"/>
      <c r="J23" s="588"/>
      <c r="K23" s="589"/>
      <c r="L23" s="587" t="s">
        <v>425</v>
      </c>
      <c r="M23" s="588"/>
      <c r="N23" s="588"/>
      <c r="O23" s="587" t="s">
        <v>426</v>
      </c>
      <c r="P23" s="588"/>
      <c r="Q23" s="588"/>
      <c r="R23" s="588"/>
      <c r="S23" s="588"/>
      <c r="T23" s="588"/>
      <c r="U23" s="588"/>
      <c r="V23" s="592"/>
      <c r="W23" s="593" t="s">
        <v>397</v>
      </c>
      <c r="X23" s="587" t="s">
        <v>354</v>
      </c>
      <c r="Y23" s="588"/>
      <c r="Z23" s="587" t="s">
        <v>355</v>
      </c>
      <c r="AA23" s="589"/>
    </row>
    <row r="24" spans="1:27" ht="50.25" thickBot="1">
      <c r="B24" s="591"/>
      <c r="C24" s="591"/>
      <c r="D24" s="436" t="s">
        <v>1146</v>
      </c>
      <c r="E24" s="437" t="s">
        <v>407</v>
      </c>
      <c r="F24" s="437" t="s">
        <v>1137</v>
      </c>
      <c r="G24" s="437" t="s">
        <v>408</v>
      </c>
      <c r="H24" s="437" t="s">
        <v>1138</v>
      </c>
      <c r="I24" s="437" t="s">
        <v>410</v>
      </c>
      <c r="J24" s="437" t="s">
        <v>411</v>
      </c>
      <c r="K24" s="439" t="s">
        <v>494</v>
      </c>
      <c r="L24" s="436" t="s">
        <v>341</v>
      </c>
      <c r="M24" s="437" t="s">
        <v>1147</v>
      </c>
      <c r="N24" s="438" t="s">
        <v>562</v>
      </c>
      <c r="O24" s="436" t="s">
        <v>344</v>
      </c>
      <c r="P24" s="437" t="s">
        <v>345</v>
      </c>
      <c r="Q24" s="437" t="s">
        <v>346</v>
      </c>
      <c r="R24" s="437" t="s">
        <v>1148</v>
      </c>
      <c r="S24" s="437" t="s">
        <v>395</v>
      </c>
      <c r="T24" s="437" t="s">
        <v>349</v>
      </c>
      <c r="U24" s="437" t="s">
        <v>350</v>
      </c>
      <c r="V24" s="437" t="s">
        <v>396</v>
      </c>
      <c r="W24" s="594"/>
      <c r="X24" s="436" t="s">
        <v>356</v>
      </c>
      <c r="Y24" s="438" t="s">
        <v>357</v>
      </c>
      <c r="Z24" s="436" t="s">
        <v>1149</v>
      </c>
      <c r="AA24" s="439" t="s">
        <v>1150</v>
      </c>
    </row>
    <row r="25" spans="1:27" ht="24" customHeight="1">
      <c r="B25" s="276" t="s">
        <v>275</v>
      </c>
      <c r="C25" s="276">
        <v>50.847457627118644</v>
      </c>
      <c r="D25" s="277">
        <v>40.909090909090914</v>
      </c>
      <c r="E25" s="171">
        <v>51.428571428571423</v>
      </c>
      <c r="F25" s="171">
        <v>42.307692307692307</v>
      </c>
      <c r="G25" s="171">
        <v>66.666666666666657</v>
      </c>
      <c r="H25" s="171">
        <v>55.555555555555557</v>
      </c>
      <c r="I25" s="171">
        <v>66.666666666666657</v>
      </c>
      <c r="J25" s="171">
        <v>71.428571428571431</v>
      </c>
      <c r="K25" s="172">
        <v>30</v>
      </c>
      <c r="L25" s="277">
        <v>46.280991735537192</v>
      </c>
      <c r="M25" s="171">
        <v>57.009345794392516</v>
      </c>
      <c r="N25" s="305">
        <v>37.5</v>
      </c>
      <c r="O25" s="277">
        <v>46.478873239436616</v>
      </c>
      <c r="P25" s="171">
        <v>50</v>
      </c>
      <c r="Q25" s="171">
        <v>58.82352941176471</v>
      </c>
      <c r="R25" s="171">
        <v>57.407407407407405</v>
      </c>
      <c r="S25" s="171">
        <v>61.904761904761905</v>
      </c>
      <c r="T25" s="171">
        <v>25</v>
      </c>
      <c r="U25" s="171">
        <v>42.857142857142854</v>
      </c>
      <c r="V25" s="171">
        <v>52.631578947368418</v>
      </c>
      <c r="W25" s="305">
        <v>40.816326530612244</v>
      </c>
      <c r="X25" s="277">
        <v>41.17647058823529</v>
      </c>
      <c r="Y25" s="305">
        <v>58.536585365853654</v>
      </c>
      <c r="Z25" s="277">
        <v>50</v>
      </c>
      <c r="AA25" s="172">
        <v>55.172413793103445</v>
      </c>
    </row>
    <row r="26" spans="1:27" ht="24" customHeight="1">
      <c r="B26" s="279" t="s">
        <v>276</v>
      </c>
      <c r="C26" s="279">
        <v>66.949152542372886</v>
      </c>
      <c r="D26" s="280">
        <v>68.181818181818173</v>
      </c>
      <c r="E26" s="168">
        <v>62.857142857142854</v>
      </c>
      <c r="F26" s="168">
        <v>82.692307692307693</v>
      </c>
      <c r="G26" s="168">
        <v>66.666666666666657</v>
      </c>
      <c r="H26" s="168">
        <v>61.111111111111114</v>
      </c>
      <c r="I26" s="168">
        <v>88.888888888888886</v>
      </c>
      <c r="J26" s="168">
        <v>52.380952380952387</v>
      </c>
      <c r="K26" s="169">
        <v>60</v>
      </c>
      <c r="L26" s="280">
        <v>67.768595041322314</v>
      </c>
      <c r="M26" s="168">
        <v>65.420560747663544</v>
      </c>
      <c r="N26" s="306">
        <v>75</v>
      </c>
      <c r="O26" s="280">
        <v>76.056338028169009</v>
      </c>
      <c r="P26" s="168">
        <v>80</v>
      </c>
      <c r="Q26" s="168">
        <v>58.82352941176471</v>
      </c>
      <c r="R26" s="168">
        <v>66.666666666666657</v>
      </c>
      <c r="S26" s="168">
        <v>71.428571428571431</v>
      </c>
      <c r="T26" s="168">
        <v>60</v>
      </c>
      <c r="U26" s="168">
        <v>57.142857142857139</v>
      </c>
      <c r="V26" s="168">
        <v>47.368421052631575</v>
      </c>
      <c r="W26" s="306">
        <v>67.346938775510196</v>
      </c>
      <c r="X26" s="280">
        <v>76.470588235294116</v>
      </c>
      <c r="Y26" s="306">
        <v>53.658536585365859</v>
      </c>
      <c r="Z26" s="280">
        <v>76</v>
      </c>
      <c r="AA26" s="169">
        <v>63.793103448275865</v>
      </c>
    </row>
    <row r="27" spans="1:27" ht="24" customHeight="1">
      <c r="B27" s="279" t="s">
        <v>277</v>
      </c>
      <c r="C27" s="279">
        <v>17.372881355932204</v>
      </c>
      <c r="D27" s="280">
        <v>18.181818181818183</v>
      </c>
      <c r="E27" s="168">
        <v>8.5714285714285712</v>
      </c>
      <c r="F27" s="168">
        <v>25</v>
      </c>
      <c r="G27" s="168">
        <v>11.111111111111111</v>
      </c>
      <c r="H27" s="168">
        <v>18.055555555555554</v>
      </c>
      <c r="I27" s="168">
        <v>33.333333333333329</v>
      </c>
      <c r="J27" s="168">
        <v>14.285714285714285</v>
      </c>
      <c r="K27" s="268">
        <v>0</v>
      </c>
      <c r="L27" s="280">
        <v>22.314049586776861</v>
      </c>
      <c r="M27" s="168">
        <v>9.3457943925233646</v>
      </c>
      <c r="N27" s="306">
        <v>50</v>
      </c>
      <c r="O27" s="280">
        <v>25.352112676056336</v>
      </c>
      <c r="P27" s="269">
        <v>0</v>
      </c>
      <c r="Q27" s="168">
        <v>17.647058823529413</v>
      </c>
      <c r="R27" s="168">
        <v>11.111111111111111</v>
      </c>
      <c r="S27" s="168">
        <v>4.7619047619047619</v>
      </c>
      <c r="T27" s="168">
        <v>10</v>
      </c>
      <c r="U27" s="168">
        <v>28.571428571428569</v>
      </c>
      <c r="V27" s="168">
        <v>31.578947368421051</v>
      </c>
      <c r="W27" s="306">
        <v>24.489795918367346</v>
      </c>
      <c r="X27" s="280">
        <v>23.52941176470588</v>
      </c>
      <c r="Y27" s="306">
        <v>24.390243902439025</v>
      </c>
      <c r="Z27" s="280">
        <v>10</v>
      </c>
      <c r="AA27" s="169">
        <v>24.137931034482758</v>
      </c>
    </row>
    <row r="28" spans="1:27" ht="24" customHeight="1">
      <c r="B28" s="279" t="s">
        <v>278</v>
      </c>
      <c r="C28" s="279">
        <v>11.016949152542372</v>
      </c>
      <c r="D28" s="280">
        <v>9.0909090909090917</v>
      </c>
      <c r="E28" s="168">
        <v>20</v>
      </c>
      <c r="F28" s="168">
        <v>11.538461538461538</v>
      </c>
      <c r="G28" s="168">
        <v>22.222222222222221</v>
      </c>
      <c r="H28" s="168">
        <v>6.9444444444444446</v>
      </c>
      <c r="I28" s="168">
        <v>22.222222222222221</v>
      </c>
      <c r="J28" s="168">
        <v>4.7619047619047619</v>
      </c>
      <c r="K28" s="169">
        <v>10</v>
      </c>
      <c r="L28" s="280">
        <v>7.4380165289256199</v>
      </c>
      <c r="M28" s="168">
        <v>14.953271028037381</v>
      </c>
      <c r="N28" s="306">
        <v>12.5</v>
      </c>
      <c r="O28" s="280">
        <v>7.042253521126761</v>
      </c>
      <c r="P28" s="168">
        <v>10</v>
      </c>
      <c r="Q28" s="168">
        <v>5.8823529411764701</v>
      </c>
      <c r="R28" s="168">
        <v>7.4074074074074066</v>
      </c>
      <c r="S28" s="168">
        <v>42.857142857142854</v>
      </c>
      <c r="T28" s="168">
        <v>10</v>
      </c>
      <c r="U28" s="168">
        <v>28.571428571428569</v>
      </c>
      <c r="V28" s="168">
        <v>5.2631578947368416</v>
      </c>
      <c r="W28" s="306">
        <v>8.1632653061224492</v>
      </c>
      <c r="X28" s="280">
        <v>11.76470588235294</v>
      </c>
      <c r="Y28" s="306">
        <v>12.195121951219512</v>
      </c>
      <c r="Z28" s="280">
        <v>14.000000000000002</v>
      </c>
      <c r="AA28" s="169">
        <v>12.068965517241379</v>
      </c>
    </row>
    <row r="29" spans="1:27" ht="24" customHeight="1">
      <c r="B29" s="279" t="s">
        <v>74</v>
      </c>
      <c r="C29" s="279">
        <v>4.6610169491525424</v>
      </c>
      <c r="D29" s="335">
        <v>0</v>
      </c>
      <c r="E29" s="168">
        <v>2.8571428571428572</v>
      </c>
      <c r="F29" s="168">
        <v>5.7692307692307692</v>
      </c>
      <c r="G29" s="269">
        <v>0</v>
      </c>
      <c r="H29" s="168">
        <v>5.5555555555555554</v>
      </c>
      <c r="I29" s="269">
        <v>0</v>
      </c>
      <c r="J29" s="269">
        <v>0</v>
      </c>
      <c r="K29" s="169">
        <v>20</v>
      </c>
      <c r="L29" s="280">
        <v>8.2644628099173563</v>
      </c>
      <c r="M29" s="269">
        <v>0</v>
      </c>
      <c r="N29" s="306">
        <v>12.5</v>
      </c>
      <c r="O29" s="280">
        <v>7.042253521126761</v>
      </c>
      <c r="P29" s="168">
        <v>20</v>
      </c>
      <c r="Q29" s="269">
        <v>0</v>
      </c>
      <c r="R29" s="168">
        <v>1.8518518518518516</v>
      </c>
      <c r="S29" s="269">
        <v>0</v>
      </c>
      <c r="T29" s="269">
        <v>0</v>
      </c>
      <c r="U29" s="269">
        <v>0</v>
      </c>
      <c r="V29" s="168">
        <v>15.789473684210526</v>
      </c>
      <c r="W29" s="306">
        <v>10.204081632653061</v>
      </c>
      <c r="X29" s="335">
        <v>0</v>
      </c>
      <c r="Y29" s="306">
        <v>2.4390243902439024</v>
      </c>
      <c r="Z29" s="335">
        <v>0</v>
      </c>
      <c r="AA29" s="169">
        <v>4.3103448275862073</v>
      </c>
    </row>
    <row r="30" spans="1:27" ht="24" customHeight="1" thickBot="1">
      <c r="B30" s="282" t="s">
        <v>279</v>
      </c>
      <c r="C30" s="282">
        <v>5.9322033898305087</v>
      </c>
      <c r="D30" s="283">
        <v>4.5454545454545459</v>
      </c>
      <c r="E30" s="191">
        <v>5.7142857142857144</v>
      </c>
      <c r="F30" s="191">
        <v>1.9230769230769231</v>
      </c>
      <c r="G30" s="191">
        <v>11.111111111111111</v>
      </c>
      <c r="H30" s="191">
        <v>8.3333333333333321</v>
      </c>
      <c r="I30" s="271">
        <v>0</v>
      </c>
      <c r="J30" s="191">
        <v>4.7619047619047619</v>
      </c>
      <c r="K30" s="270">
        <v>0</v>
      </c>
      <c r="L30" s="283">
        <v>4.9586776859504136</v>
      </c>
      <c r="M30" s="191">
        <v>6.5420560747663545</v>
      </c>
      <c r="N30" s="425">
        <v>12.5</v>
      </c>
      <c r="O30" s="283">
        <v>1.4084507042253522</v>
      </c>
      <c r="P30" s="271">
        <v>0</v>
      </c>
      <c r="Q30" s="191">
        <v>14.705882352941178</v>
      </c>
      <c r="R30" s="191">
        <v>1.8518518518518516</v>
      </c>
      <c r="S30" s="271">
        <v>0</v>
      </c>
      <c r="T30" s="191">
        <v>20</v>
      </c>
      <c r="U30" s="191">
        <v>14.285714285714285</v>
      </c>
      <c r="V30" s="191">
        <v>10.526315789473683</v>
      </c>
      <c r="W30" s="425">
        <v>6.1224489795918364</v>
      </c>
      <c r="X30" s="283">
        <v>5.8823529411764701</v>
      </c>
      <c r="Y30" s="425">
        <v>9.7560975609756095</v>
      </c>
      <c r="Z30" s="283">
        <v>2</v>
      </c>
      <c r="AA30" s="192">
        <v>6.0344827586206895</v>
      </c>
    </row>
  </sheetData>
  <mergeCells count="16">
    <mergeCell ref="X5:Y5"/>
    <mergeCell ref="Z5:AA5"/>
    <mergeCell ref="W5:W6"/>
    <mergeCell ref="B5:B6"/>
    <mergeCell ref="C5:C6"/>
    <mergeCell ref="D5:K5"/>
    <mergeCell ref="L5:N5"/>
    <mergeCell ref="O5:V5"/>
    <mergeCell ref="X23:Y23"/>
    <mergeCell ref="Z23:AA23"/>
    <mergeCell ref="B23:B24"/>
    <mergeCell ref="C23:C24"/>
    <mergeCell ref="D23:K23"/>
    <mergeCell ref="L23:N23"/>
    <mergeCell ref="O23:V23"/>
    <mergeCell ref="W23:W24"/>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28</vt:i4>
      </vt:variant>
    </vt:vector>
  </HeadingPairs>
  <TitlesOfParts>
    <vt:vector size="28" baseType="lpstr">
      <vt:lpstr>目次</vt:lpstr>
      <vt:lpstr>問1</vt:lpstr>
      <vt:lpstr>問2</vt:lpstr>
      <vt:lpstr>問3</vt:lpstr>
      <vt:lpstr>問4</vt:lpstr>
      <vt:lpstr>問5_Q1</vt:lpstr>
      <vt:lpstr>問5_Q2</vt:lpstr>
      <vt:lpstr>問5_Q3</vt:lpstr>
      <vt:lpstr>問6</vt:lpstr>
      <vt:lpstr>問7</vt:lpstr>
      <vt:lpstr>問8_Q1_1</vt:lpstr>
      <vt:lpstr>問8_Q1_2_3_4</vt:lpstr>
      <vt:lpstr>問8_Q2</vt:lpstr>
      <vt:lpstr>問9</vt:lpstr>
      <vt:lpstr>問10_Q1Q2_1_2</vt:lpstr>
      <vt:lpstr>問10_Q3Q4Q5Q6</vt:lpstr>
      <vt:lpstr>問11_Q1</vt:lpstr>
      <vt:lpstr>問11_Q1_6</vt:lpstr>
      <vt:lpstr>問11_Q1_7</vt:lpstr>
      <vt:lpstr>問11_Q1_8</vt:lpstr>
      <vt:lpstr>問11_Q2</vt:lpstr>
      <vt:lpstr>問11_Q3_1_1</vt:lpstr>
      <vt:lpstr>問11_Q3_1_2</vt:lpstr>
      <vt:lpstr>問12</vt:lpstr>
      <vt:lpstr>問12_Q2_問5</vt:lpstr>
      <vt:lpstr>問13</vt:lpstr>
      <vt:lpstr>問14</vt:lpstr>
      <vt:lpstr>問15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桑原 啓嗣</dc:creator>
  <cp:lastModifiedBy>JP0144</cp:lastModifiedBy>
  <dcterms:created xsi:type="dcterms:W3CDTF">2015-06-05T18:19:34Z</dcterms:created>
  <dcterms:modified xsi:type="dcterms:W3CDTF">2023-09-05T05:06:09Z</dcterms:modified>
</cp:coreProperties>
</file>